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slicers/slicer1.xml" ContentType="application/vnd.ms-excel.slicer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3\Portal Transparencia\Febrero\RRHH\"/>
    </mc:Choice>
  </mc:AlternateContent>
  <xr:revisionPtr revIDLastSave="0" documentId="13_ncr:1_{6940B782-41B4-44FA-9559-0EE27CE13000}" xr6:coauthVersionLast="47" xr6:coauthVersionMax="47" xr10:uidLastSave="{00000000-0000-0000-0000-000000000000}"/>
  <bookViews>
    <workbookView xWindow="-120" yWindow="-120" windowWidth="29040" windowHeight="15840" firstSheet="5" activeTab="5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MES" sheetId="67" state="hidden" r:id="rId4"/>
    <sheet name="config" sheetId="62" state="hidden" r:id="rId5"/>
    <sheet name="FIJOS" sheetId="42" r:id="rId6"/>
  </sheets>
  <definedNames>
    <definedName name="_xlnm._FilterDatabase" localSheetId="3" hidden="1">MES!$D$2:$G$2</definedName>
    <definedName name="_xlnm.Criteria" localSheetId="5">#REF!</definedName>
    <definedName name="_xlnm.Print_Area" localSheetId="5">FIJOS!$A$1:$K$765</definedName>
    <definedName name="_xlnm.Print_Titles" localSheetId="5">FIJOS!$1:$7</definedName>
    <definedName name="SegmentaciónDeDatos_tipo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14" i="77" l="1"/>
  <c r="D614" i="77" s="1"/>
  <c r="B384" i="77"/>
  <c r="D384" i="77" s="1"/>
  <c r="B20" i="77"/>
  <c r="D20" i="77" s="1"/>
  <c r="B747" i="77"/>
  <c r="D747" i="77" s="1"/>
  <c r="K614" i="77"/>
  <c r="R187" i="67" s="1"/>
  <c r="K384" i="77"/>
  <c r="R103" i="67" s="1"/>
  <c r="K20" i="77"/>
  <c r="R616" i="67" s="1"/>
  <c r="K747" i="77"/>
  <c r="R612" i="67" s="1"/>
  <c r="B323" i="77"/>
  <c r="B789" i="77"/>
  <c r="B721" i="77"/>
  <c r="B252" i="77"/>
  <c r="B61" i="77"/>
  <c r="B225" i="77"/>
  <c r="B464" i="77"/>
  <c r="B938" i="77"/>
  <c r="B918" i="77"/>
  <c r="B418" i="77"/>
  <c r="B915" i="77"/>
  <c r="B189" i="77"/>
  <c r="B885" i="77"/>
  <c r="B131" i="77"/>
  <c r="B569" i="77"/>
  <c r="B942" i="77"/>
  <c r="B491" i="77"/>
  <c r="B333" i="77"/>
  <c r="B577" i="77"/>
  <c r="B968" i="77"/>
  <c r="B546" i="77"/>
  <c r="B1128" i="77"/>
  <c r="B402" i="77"/>
  <c r="B538" i="77"/>
  <c r="B270" i="77"/>
  <c r="B261" i="77"/>
  <c r="B943" i="77"/>
  <c r="B949" i="77"/>
  <c r="B636" i="77"/>
  <c r="B727" i="77"/>
  <c r="B1082" i="77"/>
  <c r="B1070" i="77"/>
  <c r="B23" i="77"/>
  <c r="B823" i="77"/>
  <c r="B420" i="77"/>
  <c r="B606" i="77"/>
  <c r="B414" i="77"/>
  <c r="B1019" i="77"/>
  <c r="B1057" i="77"/>
  <c r="B896" i="77"/>
  <c r="B407" i="77"/>
  <c r="B7" i="77"/>
  <c r="B211" i="77"/>
  <c r="B36" i="77"/>
  <c r="B241" i="77"/>
  <c r="B704" i="77"/>
  <c r="B739" i="77"/>
  <c r="B544" i="77"/>
  <c r="B350" i="77"/>
  <c r="B200" i="77"/>
  <c r="B762" i="77"/>
  <c r="B1134" i="77"/>
  <c r="B163" i="77"/>
  <c r="B444" i="77"/>
  <c r="B638" i="77"/>
  <c r="B653" i="77"/>
  <c r="B815" i="77"/>
  <c r="B919" i="77"/>
  <c r="B490" i="77"/>
  <c r="B138" i="77"/>
  <c r="B840" i="77"/>
  <c r="B1152" i="77"/>
  <c r="B605" i="77"/>
  <c r="B755" i="77"/>
  <c r="B44" i="77"/>
  <c r="B630" i="77"/>
  <c r="B886" i="77"/>
  <c r="B505" i="77"/>
  <c r="B1027" i="77"/>
  <c r="B1131" i="77"/>
  <c r="B58" i="77"/>
  <c r="B1025" i="77"/>
  <c r="B848" i="77"/>
  <c r="B522" i="77"/>
  <c r="B79" i="77"/>
  <c r="B964" i="77"/>
  <c r="B623" i="77"/>
  <c r="B166" i="77"/>
  <c r="B835" i="77"/>
  <c r="B264" i="77"/>
  <c r="B729" i="77"/>
  <c r="B621" i="77"/>
  <c r="B796" i="77"/>
  <c r="B249" i="77"/>
  <c r="B969" i="77"/>
  <c r="B622" i="77"/>
  <c r="B888" i="77"/>
  <c r="B13" i="77"/>
  <c r="B932" i="77"/>
  <c r="B877" i="77"/>
  <c r="B552" i="77"/>
  <c r="B958" i="77"/>
  <c r="B988" i="77"/>
  <c r="B855" i="77"/>
  <c r="B781" i="77"/>
  <c r="B1099" i="77"/>
  <c r="B1037" i="77"/>
  <c r="B607" i="77"/>
  <c r="B1170" i="77"/>
  <c r="B123" i="77"/>
  <c r="B681" i="77"/>
  <c r="B1004" i="77"/>
  <c r="B35" i="77"/>
  <c r="B615" i="77"/>
  <c r="B930" i="77"/>
  <c r="B155" i="77"/>
  <c r="B205" i="77"/>
  <c r="B972" i="77"/>
  <c r="B998" i="77"/>
  <c r="B959" i="77"/>
  <c r="B142" i="77"/>
  <c r="B957" i="77"/>
  <c r="B37" i="77"/>
  <c r="B694" i="77"/>
  <c r="B357" i="77"/>
  <c r="B330" i="77"/>
  <c r="B74" i="77"/>
  <c r="B852" i="77"/>
  <c r="B590" i="77"/>
  <c r="B175" i="77"/>
  <c r="B797" i="77"/>
  <c r="B168" i="77"/>
  <c r="B380" i="77"/>
  <c r="B216" i="77"/>
  <c r="B792" i="77"/>
  <c r="B279" i="77"/>
  <c r="B936" i="77"/>
  <c r="B652" i="77"/>
  <c r="B708" i="77"/>
  <c r="B1009" i="77"/>
  <c r="B206" i="77"/>
  <c r="B1121" i="77"/>
  <c r="B181" i="77"/>
  <c r="B817" i="77"/>
  <c r="B73" i="77"/>
  <c r="B702" i="77"/>
  <c r="B180" i="77"/>
  <c r="B86" i="77"/>
  <c r="B642" i="77"/>
  <c r="B230" i="77"/>
  <c r="B745" i="77"/>
  <c r="B530" i="77"/>
  <c r="B979" i="77"/>
  <c r="B1186" i="77"/>
  <c r="B438" i="77"/>
  <c r="B540" i="77"/>
  <c r="B839" i="77"/>
  <c r="B367" i="77"/>
  <c r="B709" i="77"/>
  <c r="B922" i="77"/>
  <c r="B683" i="77"/>
  <c r="B302" i="77"/>
  <c r="B311" i="77"/>
  <c r="B81" i="77"/>
  <c r="B173" i="77"/>
  <c r="B457" i="77"/>
  <c r="B1066" i="77"/>
  <c r="B566" i="77"/>
  <c r="B38" i="77"/>
  <c r="B346" i="77"/>
  <c r="B853" i="77"/>
  <c r="B744" i="77"/>
  <c r="B278" i="77"/>
  <c r="B137" i="77"/>
  <c r="B265" i="77"/>
  <c r="B596" i="77"/>
  <c r="B732" i="77"/>
  <c r="B751" i="77"/>
  <c r="B432" i="77"/>
  <c r="B381" i="77"/>
  <c r="B952" i="77"/>
  <c r="B1062" i="77"/>
  <c r="B224" i="77"/>
  <c r="B348" i="77"/>
  <c r="B1061" i="77"/>
  <c r="B736" i="77"/>
  <c r="B1120" i="77"/>
  <c r="B104" i="77"/>
  <c r="B248" i="77"/>
  <c r="B65" i="77"/>
  <c r="B1028" i="77"/>
  <c r="B388" i="77"/>
  <c r="B934" i="77"/>
  <c r="B188" i="77"/>
  <c r="B397" i="77"/>
  <c r="B78" i="77"/>
  <c r="B982" i="77"/>
  <c r="B624" i="77"/>
  <c r="B1122" i="77"/>
  <c r="B253" i="77"/>
  <c r="B688" i="77"/>
  <c r="B1145" i="77"/>
  <c r="B887" i="77"/>
  <c r="B22" i="77"/>
  <c r="B703" i="77"/>
  <c r="B326" i="77"/>
  <c r="B256" i="77"/>
  <c r="B730" i="77"/>
  <c r="B1198" i="77"/>
  <c r="B99" i="77"/>
  <c r="B1054" i="77"/>
  <c r="B1127" i="77"/>
  <c r="B534" i="77"/>
  <c r="B1212" i="77"/>
  <c r="B794" i="77"/>
  <c r="B27" i="77"/>
  <c r="B111" i="77"/>
  <c r="B26" i="77"/>
  <c r="B726" i="77"/>
  <c r="B165" i="77"/>
  <c r="B1187" i="77"/>
  <c r="B422" i="77"/>
  <c r="B764" i="77"/>
  <c r="B352" i="77"/>
  <c r="B124" i="77"/>
  <c r="B262" i="77"/>
  <c r="B847" i="77"/>
  <c r="B1148" i="77"/>
  <c r="B965" i="77"/>
  <c r="B1110" i="77"/>
  <c r="B120" i="77"/>
  <c r="B29" i="77"/>
  <c r="B862" i="77"/>
  <c r="B152" i="77"/>
  <c r="B793" i="77"/>
  <c r="B1213" i="77"/>
  <c r="B108" i="77"/>
  <c r="B437" i="77"/>
  <c r="B924" i="77"/>
  <c r="B655" i="77"/>
  <c r="B207" i="77"/>
  <c r="B462" i="77"/>
  <c r="B568" i="77"/>
  <c r="B628" i="77"/>
  <c r="B191" i="77"/>
  <c r="B1138" i="77"/>
  <c r="B791" i="77"/>
  <c r="B472" i="77"/>
  <c r="B748" i="77"/>
  <c r="B373" i="77"/>
  <c r="B1020" i="77"/>
  <c r="B860" i="77"/>
  <c r="B178" i="77"/>
  <c r="B945" i="77"/>
  <c r="B872" i="77"/>
  <c r="B439" i="77"/>
  <c r="B921" i="77"/>
  <c r="B892" i="77"/>
  <c r="B806" i="77"/>
  <c r="B435" i="77"/>
  <c r="B176" i="77"/>
  <c r="B1012" i="77"/>
  <c r="B819" i="77"/>
  <c r="B1041" i="77"/>
  <c r="B956" i="77"/>
  <c r="B358" i="77"/>
  <c r="B585" i="77"/>
  <c r="B401" i="77"/>
  <c r="B707" i="77"/>
  <c r="B1130" i="77"/>
  <c r="B1085" i="77"/>
  <c r="B788" i="77"/>
  <c r="B987" i="77"/>
  <c r="B1137" i="77"/>
  <c r="B602" i="77"/>
  <c r="B427" i="77"/>
  <c r="B139" i="77"/>
  <c r="B980" i="77"/>
  <c r="B365" i="77"/>
  <c r="B754" i="77"/>
  <c r="B105" i="77"/>
  <c r="B772" i="77"/>
  <c r="B174" i="77"/>
  <c r="B746" i="77"/>
  <c r="B809" i="77"/>
  <c r="B780" i="77"/>
  <c r="B844" i="77"/>
  <c r="B529" i="77"/>
  <c r="B667" i="77"/>
  <c r="B774" i="77"/>
  <c r="B494" i="77"/>
  <c r="B416" i="77"/>
  <c r="B90" i="77"/>
  <c r="B376" i="77"/>
  <c r="B804" i="77"/>
  <c r="B368" i="77"/>
  <c r="B485" i="77"/>
  <c r="B364" i="77"/>
  <c r="B1104" i="77"/>
  <c r="B825" i="77"/>
  <c r="B1189" i="77"/>
  <c r="B935" i="77"/>
  <c r="B620" i="77"/>
  <c r="B411" i="77"/>
  <c r="B454" i="77"/>
  <c r="B1101" i="77"/>
  <c r="B916" i="77"/>
  <c r="B14" i="77"/>
  <c r="B717" i="77"/>
  <c r="B349" i="77"/>
  <c r="B511" i="77"/>
  <c r="B385" i="77"/>
  <c r="B1023" i="77"/>
  <c r="B263" i="77"/>
  <c r="B837" i="77"/>
  <c r="B1053" i="77"/>
  <c r="B308" i="77"/>
  <c r="B255" i="77"/>
  <c r="B610" i="77"/>
  <c r="B1201" i="77"/>
  <c r="B573" i="77"/>
  <c r="B355" i="77"/>
  <c r="B1204" i="77"/>
  <c r="B179" i="77"/>
  <c r="B441" i="77"/>
  <c r="B818" i="77"/>
  <c r="B907" i="77"/>
  <c r="B571" i="77"/>
  <c r="B1214" i="77"/>
  <c r="B60" i="77"/>
  <c r="B532" i="77"/>
  <c r="B374" i="77"/>
  <c r="B769" i="77"/>
  <c r="B925" i="77"/>
  <c r="B167" i="77"/>
  <c r="B429" i="77"/>
  <c r="B1136" i="77"/>
  <c r="B362" i="77"/>
  <c r="B625" i="77"/>
  <c r="B15" i="77"/>
  <c r="B84" i="77"/>
  <c r="B619" i="77"/>
  <c r="B583" i="77"/>
  <c r="B807" i="77"/>
  <c r="B993" i="77"/>
  <c r="B1102" i="77"/>
  <c r="B946" i="77"/>
  <c r="B695" i="77"/>
  <c r="B574" i="77"/>
  <c r="B671" i="77"/>
  <c r="B359" i="77"/>
  <c r="B542" i="77"/>
  <c r="B1010" i="77"/>
  <c r="B763" i="77"/>
  <c r="B360" i="77"/>
  <c r="B626" i="77"/>
  <c r="B193" i="77"/>
  <c r="B686" i="77"/>
  <c r="B533" i="77"/>
  <c r="B136" i="77"/>
  <c r="B661" i="77"/>
  <c r="B392" i="77"/>
  <c r="B990" i="77"/>
  <c r="B753" i="77"/>
  <c r="B46" i="77"/>
  <c r="B586" i="77"/>
  <c r="B450" i="77"/>
  <c r="B1210" i="77"/>
  <c r="B711" i="77"/>
  <c r="B1203" i="77"/>
  <c r="B80" i="77"/>
  <c r="B369" i="77"/>
  <c r="B337" i="77"/>
  <c r="B1150" i="77"/>
  <c r="B779" i="77"/>
  <c r="B335" i="77"/>
  <c r="B663" i="77"/>
  <c r="B399" i="77"/>
  <c r="B944" i="77"/>
  <c r="B1048" i="77"/>
  <c r="B212" i="77"/>
  <c r="B640" i="77"/>
  <c r="B318" i="77"/>
  <c r="B202" i="77"/>
  <c r="B999" i="77"/>
  <c r="B127" i="77"/>
  <c r="B537" i="77"/>
  <c r="B761" i="77"/>
  <c r="B784" i="77"/>
  <c r="B499" i="77"/>
  <c r="B866" i="77"/>
  <c r="B696" i="77"/>
  <c r="B976" i="77"/>
  <c r="B282" i="77"/>
  <c r="B637" i="77"/>
  <c r="B776" i="77"/>
  <c r="B1069" i="77"/>
  <c r="B260" i="77"/>
  <c r="B555" i="77"/>
  <c r="B49" i="77"/>
  <c r="B398" i="77"/>
  <c r="B268" i="77"/>
  <c r="B1060" i="77"/>
  <c r="B425" i="77"/>
  <c r="B857" i="77"/>
  <c r="B410" i="77"/>
  <c r="B378" i="77"/>
  <c r="B1049" i="77"/>
  <c r="B51" i="77"/>
  <c r="B1050" i="77"/>
  <c r="B656" i="77"/>
  <c r="B1078" i="77"/>
  <c r="B210" i="77"/>
  <c r="B1091" i="77"/>
  <c r="B1059" i="77"/>
  <c r="B132" i="77"/>
  <c r="B556" i="77"/>
  <c r="B275" i="77"/>
  <c r="B521" i="77"/>
  <c r="B477" i="77"/>
  <c r="B106" i="77"/>
  <c r="B931" i="77"/>
  <c r="B1118" i="77"/>
  <c r="B565" i="77"/>
  <c r="B312" i="77"/>
  <c r="B591" i="77"/>
  <c r="B177" i="77"/>
  <c r="B1001" i="77"/>
  <c r="B890" i="77"/>
  <c r="B543" i="77"/>
  <c r="B1113" i="77"/>
  <c r="B396" i="77"/>
  <c r="B545" i="77"/>
  <c r="B1080" i="77"/>
  <c r="B1185" i="77"/>
  <c r="B665" i="77"/>
  <c r="B192" i="77"/>
  <c r="B172" i="77"/>
  <c r="B45" i="77"/>
  <c r="B394" i="77"/>
  <c r="B201" i="77"/>
  <c r="B1193" i="77"/>
  <c r="B578" i="77"/>
  <c r="B387" i="77"/>
  <c r="B893" i="77"/>
  <c r="B826" i="77"/>
  <c r="B1081" i="77"/>
  <c r="B1021" i="77"/>
  <c r="B515" i="77"/>
  <c r="B674" i="77"/>
  <c r="B448" i="77"/>
  <c r="B459" i="77"/>
  <c r="B1065" i="77"/>
  <c r="B760" i="77"/>
  <c r="B231" i="77"/>
  <c r="B182" i="77"/>
  <c r="B129" i="77"/>
  <c r="B208" i="77"/>
  <c r="B371" i="77"/>
  <c r="B937" i="77"/>
  <c r="B276" i="77"/>
  <c r="B1192" i="77"/>
  <c r="B415" i="77"/>
  <c r="B962" i="77"/>
  <c r="B1030" i="77"/>
  <c r="B150" i="77"/>
  <c r="B64" i="77"/>
  <c r="B159" i="77"/>
  <c r="B232" i="77"/>
  <c r="B233" i="77"/>
  <c r="B811" i="77"/>
  <c r="B795" i="77"/>
  <c r="B684" i="77"/>
  <c r="B1058" i="77"/>
  <c r="B1139" i="77"/>
  <c r="B1162" i="77"/>
  <c r="B724" i="77"/>
  <c r="B1177" i="77"/>
  <c r="B658" i="77"/>
  <c r="B24" i="77"/>
  <c r="B846" i="77"/>
  <c r="B1072" i="77"/>
  <c r="B204" i="77"/>
  <c r="B8" i="77"/>
  <c r="B157" i="77"/>
  <c r="B57" i="77"/>
  <c r="B648" i="77"/>
  <c r="B336" i="77"/>
  <c r="B164" i="77"/>
  <c r="B456" i="77"/>
  <c r="B413" i="77"/>
  <c r="B849" i="77"/>
  <c r="B906" i="77"/>
  <c r="B338" i="77"/>
  <c r="B1147" i="77"/>
  <c r="B879" i="77"/>
  <c r="B814" i="77"/>
  <c r="B481" i="77"/>
  <c r="B1157" i="77"/>
  <c r="B1105" i="77"/>
  <c r="B1195" i="77"/>
  <c r="B904" i="77"/>
  <c r="B446" i="77"/>
  <c r="B1167" i="77"/>
  <c r="B59" i="77"/>
  <c r="B185" i="77"/>
  <c r="B676" i="77"/>
  <c r="B595" i="77"/>
  <c r="B1084" i="77"/>
  <c r="B928" i="77"/>
  <c r="B9" i="77"/>
  <c r="B1205" i="77"/>
  <c r="B771" i="77"/>
  <c r="B1017" i="77"/>
  <c r="B72" i="77"/>
  <c r="B1047" i="77"/>
  <c r="B679" i="77"/>
  <c r="B611" i="77"/>
  <c r="B503" i="77"/>
  <c r="B237" i="77"/>
  <c r="B884" i="77"/>
  <c r="B698" i="77"/>
  <c r="B221" i="77"/>
  <c r="B909" i="77"/>
  <c r="B377" i="77"/>
  <c r="B92" i="77"/>
  <c r="B492" i="77"/>
  <c r="B541" i="77"/>
  <c r="B948" i="77"/>
  <c r="B560" i="77"/>
  <c r="B314" i="77"/>
  <c r="B1171" i="77"/>
  <c r="B452" i="77"/>
  <c r="B782" i="77"/>
  <c r="B39" i="77"/>
  <c r="B70" i="77"/>
  <c r="B199" i="77"/>
  <c r="B53" i="77"/>
  <c r="B1040" i="77"/>
  <c r="B1179" i="77"/>
  <c r="B734" i="77"/>
  <c r="B284" i="77"/>
  <c r="B664" i="77"/>
  <c r="B799" i="77"/>
  <c r="B476" i="77"/>
  <c r="B493" i="77"/>
  <c r="B856" i="77"/>
  <c r="B579" i="77"/>
  <c r="B517" i="77"/>
  <c r="B670" i="77"/>
  <c r="B400" i="77"/>
  <c r="B382" i="77"/>
  <c r="B344" i="77"/>
  <c r="B749" i="77"/>
  <c r="B834" i="77"/>
  <c r="B495" i="77"/>
  <c r="B883" i="77"/>
  <c r="B266" i="77"/>
  <c r="B195" i="77"/>
  <c r="B424" i="77"/>
  <c r="B911" i="77"/>
  <c r="B863" i="77"/>
  <c r="B639" i="77"/>
  <c r="B738" i="77"/>
  <c r="B10" i="77"/>
  <c r="B1164" i="77"/>
  <c r="B1016" i="77"/>
  <c r="B912" i="77"/>
  <c r="B1182" i="77"/>
  <c r="B286" i="77"/>
  <c r="B391" i="77"/>
  <c r="B76" i="77"/>
  <c r="B1154" i="77"/>
  <c r="B561" i="77"/>
  <c r="B41" i="77"/>
  <c r="B1125" i="77"/>
  <c r="B777" i="77"/>
  <c r="B361" i="77"/>
  <c r="B12" i="77"/>
  <c r="B372" i="77"/>
  <c r="B833" i="77"/>
  <c r="B551" i="77"/>
  <c r="B960" i="77"/>
  <c r="B940" i="77"/>
  <c r="B527" i="77"/>
  <c r="B488" i="77"/>
  <c r="B808" i="77"/>
  <c r="B430" i="77"/>
  <c r="B243" i="77"/>
  <c r="B900" i="77"/>
  <c r="B589" i="77"/>
  <c r="B1074" i="77"/>
  <c r="B1073" i="77"/>
  <c r="B1199" i="77"/>
  <c r="B1052" i="77"/>
  <c r="B114" i="77"/>
  <c r="B800" i="77"/>
  <c r="B11" i="77"/>
  <c r="B859" i="77"/>
  <c r="B236" i="77"/>
  <c r="B512" i="77"/>
  <c r="B250" i="77"/>
  <c r="B354" i="77"/>
  <c r="B235" i="77"/>
  <c r="B307" i="77"/>
  <c r="B1087" i="77"/>
  <c r="B1098" i="77"/>
  <c r="B130" i="77"/>
  <c r="B828" i="77"/>
  <c r="B984" i="77"/>
  <c r="B593" i="77"/>
  <c r="B876" i="77"/>
  <c r="B601" i="77"/>
  <c r="B283" i="77"/>
  <c r="B115" i="77"/>
  <c r="B334" i="77"/>
  <c r="B867" i="77"/>
  <c r="B889" i="77"/>
  <c r="B386" i="77"/>
  <c r="B289" i="77"/>
  <c r="B827" i="77"/>
  <c r="B649" i="77"/>
  <c r="B547" i="77"/>
  <c r="B107" i="77"/>
  <c r="B562" i="77"/>
  <c r="B953" i="77"/>
  <c r="B222" i="77"/>
  <c r="B865" i="77"/>
  <c r="B635" i="77"/>
  <c r="B723" i="77"/>
  <c r="B891" i="77"/>
  <c r="B682" i="77"/>
  <c r="B271" i="77"/>
  <c r="B528" i="77"/>
  <c r="B802" i="77"/>
  <c r="B296" i="77"/>
  <c r="B281" i="77"/>
  <c r="B83" i="77"/>
  <c r="B87" i="77"/>
  <c r="B94" i="77"/>
  <c r="B228" i="77"/>
  <c r="B140" i="77"/>
  <c r="B929" i="77"/>
  <c r="B812" i="77"/>
  <c r="B50" i="77"/>
  <c r="B971" i="77"/>
  <c r="B1003" i="77"/>
  <c r="B351" i="77"/>
  <c r="B468" i="77"/>
  <c r="B1123" i="77"/>
  <c r="B436" i="77"/>
  <c r="B1045" i="77"/>
  <c r="B161" i="77"/>
  <c r="B112" i="77"/>
  <c r="B742" i="77"/>
  <c r="B47" i="77"/>
  <c r="B162" i="77"/>
  <c r="B1149" i="77"/>
  <c r="B251" i="77"/>
  <c r="B588" i="77"/>
  <c r="B501" i="77"/>
  <c r="B1144" i="77"/>
  <c r="B1109" i="77"/>
  <c r="B227" i="77"/>
  <c r="B741" i="77"/>
  <c r="B88" i="77"/>
  <c r="B1124" i="77"/>
  <c r="B315" i="77"/>
  <c r="B841" i="77"/>
  <c r="B1116" i="77"/>
  <c r="B1129" i="77"/>
  <c r="B32" i="77"/>
  <c r="B558" i="77"/>
  <c r="B673" i="77"/>
  <c r="B321" i="77"/>
  <c r="B331" i="77"/>
  <c r="B898" i="77"/>
  <c r="B685" i="77"/>
  <c r="B431" i="77"/>
  <c r="B831" i="77"/>
  <c r="B531" i="77"/>
  <c r="B592" i="77"/>
  <c r="B733" i="77"/>
  <c r="B126" i="77"/>
  <c r="B854" i="77"/>
  <c r="B449" i="77"/>
  <c r="B950" i="77"/>
  <c r="B926" i="77"/>
  <c r="B96" i="77"/>
  <c r="B1168" i="77"/>
  <c r="B258" i="77"/>
  <c r="B740" i="77"/>
  <c r="B1079" i="77"/>
  <c r="B985" i="77"/>
  <c r="B329" i="77"/>
  <c r="B480" i="77"/>
  <c r="B186" i="77"/>
  <c r="B455" i="77"/>
  <c r="B30" i="77"/>
  <c r="B822" i="77"/>
  <c r="B644" i="77"/>
  <c r="B100" i="77"/>
  <c r="B1133" i="77"/>
  <c r="B299" i="77"/>
  <c r="B587" i="77"/>
  <c r="B443" i="77"/>
  <c r="B567" i="77"/>
  <c r="B816" i="77"/>
  <c r="B843" i="77"/>
  <c r="B975" i="77"/>
  <c r="B213" i="77"/>
  <c r="B1067" i="77"/>
  <c r="B632" i="77"/>
  <c r="B899" i="77"/>
  <c r="B1156" i="77"/>
  <c r="B895" i="77"/>
  <c r="B404" i="77"/>
  <c r="B978" i="77"/>
  <c r="B409" i="77"/>
  <c r="B873" i="77"/>
  <c r="B1135" i="77"/>
  <c r="B1013" i="77"/>
  <c r="B1076" i="77"/>
  <c r="B716" i="77"/>
  <c r="B119" i="77"/>
  <c r="B63" i="77"/>
  <c r="B1160" i="77"/>
  <c r="B584" i="77"/>
  <c r="B645" i="77"/>
  <c r="B340" i="77"/>
  <c r="B582" i="77"/>
  <c r="B575" i="77"/>
  <c r="B687" i="77"/>
  <c r="B5" i="77"/>
  <c r="B113" i="77"/>
  <c r="B1107" i="77"/>
  <c r="B95" i="77"/>
  <c r="B973" i="77"/>
  <c r="B1211" i="77"/>
  <c r="B347" i="77"/>
  <c r="B1119" i="77"/>
  <c r="B103" i="77"/>
  <c r="B627" i="77"/>
  <c r="B692" i="77"/>
  <c r="B580" i="77"/>
  <c r="B1007" i="77"/>
  <c r="B290" i="77"/>
  <c r="B773" i="77"/>
  <c r="B1036" i="77"/>
  <c r="B259" i="77"/>
  <c r="B785" i="77"/>
  <c r="B82" i="77"/>
  <c r="B941" i="77"/>
  <c r="B756" i="77"/>
  <c r="B322" i="77"/>
  <c r="B701" i="77"/>
  <c r="B257" i="77"/>
  <c r="B836" i="77"/>
  <c r="B758" i="77"/>
  <c r="B1209" i="77"/>
  <c r="B710" i="77"/>
  <c r="B576" i="77"/>
  <c r="B524" i="77"/>
  <c r="B572" i="77"/>
  <c r="B759" i="77"/>
  <c r="B421" i="77"/>
  <c r="B85" i="77"/>
  <c r="B295" i="77"/>
  <c r="B548" i="77"/>
  <c r="B4" i="77"/>
  <c r="B408" i="77"/>
  <c r="B1206" i="77"/>
  <c r="B523" i="77"/>
  <c r="B1146" i="77"/>
  <c r="B955" i="77"/>
  <c r="B273" i="77"/>
  <c r="B570" i="77"/>
  <c r="B25" i="77"/>
  <c r="B706" i="77"/>
  <c r="B514" i="77"/>
  <c r="B55" i="77"/>
  <c r="B229" i="77"/>
  <c r="B1181" i="77"/>
  <c r="B239" i="77"/>
  <c r="B217" i="77"/>
  <c r="B234" i="77"/>
  <c r="B766" i="77"/>
  <c r="B525" i="77"/>
  <c r="B1132" i="77"/>
  <c r="B417" i="77"/>
  <c r="B908" i="77"/>
  <c r="B197" i="77"/>
  <c r="B366" i="77"/>
  <c r="B1112" i="77"/>
  <c r="B881" i="77"/>
  <c r="B731" i="77"/>
  <c r="B433" i="77"/>
  <c r="B442" i="77"/>
  <c r="B1202" i="77"/>
  <c r="B1026" i="77"/>
  <c r="B668" i="77"/>
  <c r="B617" i="77"/>
  <c r="B504" i="77"/>
  <c r="B1096" i="77"/>
  <c r="B829" i="77"/>
  <c r="B147" i="77"/>
  <c r="B880" i="77"/>
  <c r="B153" i="77"/>
  <c r="B148" i="77"/>
  <c r="B559" i="77"/>
  <c r="B1158" i="77"/>
  <c r="B160" i="77"/>
  <c r="B690" i="77"/>
  <c r="B403" i="77"/>
  <c r="B317" i="77"/>
  <c r="B313" i="77"/>
  <c r="B209" i="77"/>
  <c r="B631" i="77"/>
  <c r="B1141" i="77"/>
  <c r="B1094" i="77"/>
  <c r="B1056" i="77"/>
  <c r="B66" i="77"/>
  <c r="B184" i="77"/>
  <c r="B646" i="77"/>
  <c r="B1024" i="77"/>
  <c r="B798" i="77"/>
  <c r="B850" i="77"/>
  <c r="B1172" i="77"/>
  <c r="B466" i="77"/>
  <c r="B28" i="77"/>
  <c r="B903" i="77"/>
  <c r="B801" i="77"/>
  <c r="B117" i="77"/>
  <c r="B1103" i="77"/>
  <c r="B951" i="77"/>
  <c r="B1197" i="77"/>
  <c r="B277" i="77"/>
  <c r="B1008" i="77"/>
  <c r="B405" i="77"/>
  <c r="B871" i="77"/>
  <c r="B510" i="77"/>
  <c r="B62" i="77"/>
  <c r="B765" i="77"/>
  <c r="B1018" i="77"/>
  <c r="B345" i="77"/>
  <c r="B309" i="77"/>
  <c r="B169" i="77"/>
  <c r="B1051" i="77"/>
  <c r="B287" i="77"/>
  <c r="B226" i="77"/>
  <c r="B471" i="77"/>
  <c r="B1106" i="77"/>
  <c r="B1100" i="77"/>
  <c r="B1200" i="77"/>
  <c r="B125" i="77"/>
  <c r="B298" i="77"/>
  <c r="B428" i="77"/>
  <c r="B750" i="77"/>
  <c r="B641" i="77"/>
  <c r="B977" i="77"/>
  <c r="B1108" i="77"/>
  <c r="B353" i="77"/>
  <c r="B1086" i="77"/>
  <c r="B375" i="77"/>
  <c r="B1032" i="77"/>
  <c r="B220" i="77"/>
  <c r="B383" i="77"/>
  <c r="B557" i="77"/>
  <c r="B974" i="77"/>
  <c r="B600" i="77"/>
  <c r="B389" i="77"/>
  <c r="B1207" i="77"/>
  <c r="B506" i="77"/>
  <c r="B966" i="77"/>
  <c r="B133" i="77"/>
  <c r="B31" i="77"/>
  <c r="B824" i="77"/>
  <c r="B564" i="77"/>
  <c r="B75" i="77"/>
  <c r="B728" i="77"/>
  <c r="B594" i="77"/>
  <c r="B657" i="77"/>
  <c r="B1075" i="77"/>
  <c r="B1022" i="77"/>
  <c r="B947" i="77"/>
  <c r="B700" i="77"/>
  <c r="B470" i="77"/>
  <c r="B143" i="77"/>
  <c r="B269" i="77"/>
  <c r="B469" i="77"/>
  <c r="B954" i="77"/>
  <c r="B650" i="77"/>
  <c r="B187" i="77"/>
  <c r="B770" i="77"/>
  <c r="B445" i="77"/>
  <c r="B718" i="77"/>
  <c r="B242" i="77"/>
  <c r="B967" i="77"/>
  <c r="B539" i="77"/>
  <c r="B783" i="77"/>
  <c r="B1046" i="77"/>
  <c r="B496" i="77"/>
  <c r="B775" i="77"/>
  <c r="B597" i="77"/>
  <c r="B463" i="77"/>
  <c r="B963" i="77"/>
  <c r="B725" i="77"/>
  <c r="B170" i="77"/>
  <c r="B981" i="77"/>
  <c r="B901" i="77"/>
  <c r="B332" i="77"/>
  <c r="B1055" i="77"/>
  <c r="B712" i="77"/>
  <c r="B291" i="77"/>
  <c r="B743" i="77"/>
  <c r="B487" i="77"/>
  <c r="B1151" i="77"/>
  <c r="B581" i="77"/>
  <c r="B379" i="77"/>
  <c r="B294" i="77"/>
  <c r="B144" i="77"/>
  <c r="B722" i="77"/>
  <c r="B122" i="77"/>
  <c r="B737" i="77"/>
  <c r="B851" i="77"/>
  <c r="B154" i="77"/>
  <c r="B341" i="77"/>
  <c r="B1029" i="77"/>
  <c r="B553" i="77"/>
  <c r="B508" i="77"/>
  <c r="B599" i="77"/>
  <c r="B604" i="77"/>
  <c r="B697" i="77"/>
  <c r="B1173" i="77"/>
  <c r="B458" i="77"/>
  <c r="B509" i="77"/>
  <c r="B608" i="77"/>
  <c r="B325" i="77"/>
  <c r="B1115" i="77"/>
  <c r="B327" i="77"/>
  <c r="B563" i="77"/>
  <c r="B654" i="77"/>
  <c r="B128" i="77"/>
  <c r="B328" i="77"/>
  <c r="B465" i="77"/>
  <c r="B1064" i="77"/>
  <c r="B778" i="77"/>
  <c r="B598" i="77"/>
  <c r="B1015" i="77"/>
  <c r="B613" i="77"/>
  <c r="B370" i="77"/>
  <c r="B1031" i="77"/>
  <c r="B660" i="77"/>
  <c r="B342" i="77"/>
  <c r="B905" i="77"/>
  <c r="B219" i="77"/>
  <c r="B158" i="77"/>
  <c r="B689" i="77"/>
  <c r="B680" i="77"/>
  <c r="B629" i="77"/>
  <c r="B991" i="77"/>
  <c r="B419" i="77"/>
  <c r="B803" i="77"/>
  <c r="B301" i="77"/>
  <c r="B390" i="77"/>
  <c r="B845" i="77"/>
  <c r="B214" i="77"/>
  <c r="B752" i="77"/>
  <c r="B320" i="77"/>
  <c r="B316" i="77"/>
  <c r="B1159" i="77"/>
  <c r="B961" i="77"/>
  <c r="B1042" i="77"/>
  <c r="B526" i="77"/>
  <c r="B145" i="77"/>
  <c r="B713" i="77"/>
  <c r="B183" i="77"/>
  <c r="B662" i="77"/>
  <c r="B288" i="77"/>
  <c r="B484" i="77"/>
  <c r="B91" i="77"/>
  <c r="B757" i="77"/>
  <c r="B461" i="77"/>
  <c r="B927" i="77"/>
  <c r="B869" i="77"/>
  <c r="B1194" i="77"/>
  <c r="B878" i="77"/>
  <c r="B303" i="77"/>
  <c r="B1169" i="77"/>
  <c r="B1039" i="77"/>
  <c r="B1038" i="77"/>
  <c r="B141" i="77"/>
  <c r="B304" i="77"/>
  <c r="B672" i="77"/>
  <c r="B699" i="77"/>
  <c r="B1088" i="77"/>
  <c r="B274" i="77"/>
  <c r="B821" i="77"/>
  <c r="B478" i="77"/>
  <c r="B1092" i="77"/>
  <c r="B1190" i="77"/>
  <c r="B1068" i="77"/>
  <c r="B393" i="77"/>
  <c r="B56" i="77"/>
  <c r="B516" i="77"/>
  <c r="B34" i="77"/>
  <c r="B805" i="77"/>
  <c r="B939" i="77"/>
  <c r="B1178" i="77"/>
  <c r="B735" i="77"/>
  <c r="B245" i="77"/>
  <c r="B1002" i="77"/>
  <c r="B1114" i="77"/>
  <c r="B203" i="77"/>
  <c r="B246" i="77"/>
  <c r="B920" i="77"/>
  <c r="B507" i="77"/>
  <c r="B97" i="77"/>
  <c r="B54" i="77"/>
  <c r="B787" i="77"/>
  <c r="B149" i="77"/>
  <c r="B1165" i="77"/>
  <c r="B902" i="77"/>
  <c r="B285" i="77"/>
  <c r="B1153" i="77"/>
  <c r="B790" i="77"/>
  <c r="B675" i="77"/>
  <c r="B691" i="77"/>
  <c r="B267" i="77"/>
  <c r="B171" i="77"/>
  <c r="B339" i="77"/>
  <c r="B994" i="77"/>
  <c r="B69" i="77"/>
  <c r="B1034" i="77"/>
  <c r="B997" i="77"/>
  <c r="B343" i="77"/>
  <c r="B643" i="77"/>
  <c r="B292" i="77"/>
  <c r="B473" i="77"/>
  <c r="B77" i="77"/>
  <c r="B300" i="77"/>
  <c r="B98" i="77"/>
  <c r="B1035" i="77"/>
  <c r="B238" i="77"/>
  <c r="B223" i="77"/>
  <c r="B996" i="77"/>
  <c r="B1077" i="77"/>
  <c r="B1044" i="77"/>
  <c r="B486" i="77"/>
  <c r="B254" i="77"/>
  <c r="B426" i="77"/>
  <c r="B768" i="77"/>
  <c r="B18" i="77"/>
  <c r="B118" i="77"/>
  <c r="B453" i="77"/>
  <c r="B440" i="77"/>
  <c r="B813" i="77"/>
  <c r="B603" i="77"/>
  <c r="B1063" i="77"/>
  <c r="B894" i="77"/>
  <c r="B767" i="77"/>
  <c r="B324" i="77"/>
  <c r="B832" i="77"/>
  <c r="B297" i="77"/>
  <c r="B1142" i="77"/>
  <c r="B305" i="77"/>
  <c r="B1095" i="77"/>
  <c r="B1140" i="77"/>
  <c r="B513" i="77"/>
  <c r="B43" i="77"/>
  <c r="B1005" i="77"/>
  <c r="B992" i="77"/>
  <c r="B669" i="77"/>
  <c r="B482" i="77"/>
  <c r="B247" i="77"/>
  <c r="B820" i="77"/>
  <c r="B1166" i="77"/>
  <c r="B280" i="77"/>
  <c r="B1188" i="77"/>
  <c r="B272" i="77"/>
  <c r="B1117" i="77"/>
  <c r="B1180" i="77"/>
  <c r="B677" i="77"/>
  <c r="B1143" i="77"/>
  <c r="B497" i="77"/>
  <c r="B612" i="77"/>
  <c r="B554" i="77"/>
  <c r="B467" i="77"/>
  <c r="B917" i="77"/>
  <c r="B67" i="77"/>
  <c r="B874" i="77"/>
  <c r="B1175" i="77"/>
  <c r="B406" i="77"/>
  <c r="B678" i="77"/>
  <c r="B1163" i="77"/>
  <c r="B861" i="77"/>
  <c r="B1071" i="77"/>
  <c r="B1089" i="77"/>
  <c r="B498" i="77"/>
  <c r="B1174" i="77"/>
  <c r="B536" i="77"/>
  <c r="B451" i="77"/>
  <c r="B897" i="77"/>
  <c r="B1043" i="77"/>
  <c r="B520" i="77"/>
  <c r="B310" i="77"/>
  <c r="B518" i="77"/>
  <c r="B121" i="77"/>
  <c r="B970" i="77"/>
  <c r="B215" i="77"/>
  <c r="B550" i="77"/>
  <c r="B198" i="77"/>
  <c r="B293" i="77"/>
  <c r="B633" i="77"/>
  <c r="B89" i="77"/>
  <c r="B447" i="77"/>
  <c r="B474" i="77"/>
  <c r="B986" i="77"/>
  <c r="B715" i="77"/>
  <c r="B1184" i="77"/>
  <c r="B434" i="77"/>
  <c r="B858" i="77"/>
  <c r="B989" i="77"/>
  <c r="B306" i="77"/>
  <c r="B134" i="77"/>
  <c r="B933" i="77"/>
  <c r="B500" i="77"/>
  <c r="B1006" i="77"/>
  <c r="B882" i="77"/>
  <c r="B875" i="77"/>
  <c r="B786" i="77"/>
  <c r="B71" i="77"/>
  <c r="B609" i="77"/>
  <c r="B1155" i="77"/>
  <c r="B395" i="77"/>
  <c r="B618" i="77"/>
  <c r="B519" i="77"/>
  <c r="B983" i="77"/>
  <c r="B460" i="77"/>
  <c r="B240" i="77"/>
  <c r="B101" i="77"/>
  <c r="B1000" i="77"/>
  <c r="B1111" i="77"/>
  <c r="B705" i="77"/>
  <c r="B102" i="77"/>
  <c r="B810" i="77"/>
  <c r="B190" i="77"/>
  <c r="B647" i="77"/>
  <c r="B923" i="77"/>
  <c r="B502" i="77"/>
  <c r="B870" i="77"/>
  <c r="B1196" i="77"/>
  <c r="B1183" i="77"/>
  <c r="B1176" i="77"/>
  <c r="B356" i="77"/>
  <c r="B33" i="77"/>
  <c r="B913" i="77"/>
  <c r="B1033" i="77"/>
  <c r="B714" i="77"/>
  <c r="B868" i="77"/>
  <c r="B914" i="77"/>
  <c r="B489" i="77"/>
  <c r="B1208" i="77"/>
  <c r="B40" i="77"/>
  <c r="B842" i="77"/>
  <c r="B412" i="77"/>
  <c r="B693" i="77"/>
  <c r="B864" i="77"/>
  <c r="B1014" i="77"/>
  <c r="B651" i="77"/>
  <c r="B42" i="77"/>
  <c r="B1161" i="77"/>
  <c r="B244" i="77"/>
  <c r="B16" i="77"/>
  <c r="B6" i="77"/>
  <c r="B616" i="77"/>
  <c r="B659" i="77"/>
  <c r="B549" i="77"/>
  <c r="B68" i="77"/>
  <c r="B21" i="77"/>
  <c r="B156" i="77"/>
  <c r="B218" i="77"/>
  <c r="B363" i="77"/>
  <c r="B1191" i="77"/>
  <c r="B1097" i="77"/>
  <c r="B48" i="77"/>
  <c r="B483" i="77"/>
  <c r="B110" i="77"/>
  <c r="B146" i="77"/>
  <c r="B109" i="77"/>
  <c r="B135" i="77"/>
  <c r="B151" i="77"/>
  <c r="B19" i="77"/>
  <c r="B194" i="77"/>
  <c r="B319" i="77"/>
  <c r="B838" i="77"/>
  <c r="B116" i="77"/>
  <c r="B634" i="77"/>
  <c r="B475" i="77"/>
  <c r="B17" i="77"/>
  <c r="B52" i="77"/>
  <c r="B1011" i="77"/>
  <c r="B830" i="77"/>
  <c r="B720" i="77"/>
  <c r="B535" i="77"/>
  <c r="B666" i="77"/>
  <c r="B910" i="77"/>
  <c r="B1093" i="77"/>
  <c r="B1090" i="77"/>
  <c r="B1083" i="77"/>
  <c r="B995" i="77"/>
  <c r="B423" i="77"/>
  <c r="B479" i="77"/>
  <c r="B719" i="77"/>
  <c r="B93" i="77"/>
  <c r="B1126" i="77"/>
  <c r="B196" i="77"/>
  <c r="P767" i="67"/>
  <c r="P760" i="67"/>
  <c r="P251" i="67"/>
  <c r="P912" i="67"/>
  <c r="P58" i="67"/>
  <c r="P952" i="67"/>
  <c r="P930" i="67"/>
  <c r="P633" i="67"/>
  <c r="P1018" i="67"/>
  <c r="P1070" i="67"/>
  <c r="P18" i="67"/>
  <c r="P615" i="67"/>
  <c r="P27" i="67"/>
  <c r="P84" i="67"/>
  <c r="P540" i="67"/>
  <c r="P872" i="67"/>
  <c r="P616" i="67"/>
  <c r="P127" i="67"/>
  <c r="P1143" i="67"/>
  <c r="P1077" i="67"/>
  <c r="P997" i="67"/>
  <c r="P1101" i="67"/>
  <c r="P702" i="67"/>
  <c r="P393" i="67"/>
  <c r="P1041" i="67"/>
  <c r="P466" i="67"/>
  <c r="P290" i="67"/>
  <c r="P1226" i="67"/>
  <c r="P239" i="67"/>
  <c r="P492" i="67"/>
  <c r="P932" i="67"/>
  <c r="P658" i="67"/>
  <c r="P660" i="67"/>
  <c r="P532" i="67"/>
  <c r="P913" i="67"/>
  <c r="P1219" i="67"/>
  <c r="P490" i="67"/>
  <c r="P946" i="67"/>
  <c r="P968" i="67"/>
  <c r="P888" i="67"/>
  <c r="P34" i="67"/>
  <c r="P1087" i="67"/>
  <c r="P662" i="67"/>
  <c r="P128" i="67"/>
  <c r="P129" i="67"/>
  <c r="P746" i="67"/>
  <c r="P130" i="67"/>
  <c r="P342" i="67"/>
  <c r="P599" i="67"/>
  <c r="P452" i="67"/>
  <c r="P547" i="67"/>
  <c r="P825" i="67"/>
  <c r="P535" i="67"/>
  <c r="P37" i="67"/>
  <c r="P659" i="67"/>
  <c r="P131" i="67"/>
  <c r="P914" i="67"/>
  <c r="P436" i="67"/>
  <c r="P999" i="67"/>
  <c r="P826" i="67"/>
  <c r="P124" i="67"/>
  <c r="P125" i="67"/>
  <c r="P595" i="67"/>
  <c r="P559" i="67"/>
  <c r="P680" i="67"/>
  <c r="P397" i="67"/>
  <c r="P7" i="67"/>
  <c r="P507" i="67"/>
  <c r="P864" i="67"/>
  <c r="P1019" i="67"/>
  <c r="P1116" i="67"/>
  <c r="P1220" i="67"/>
  <c r="P240" i="67"/>
  <c r="P493" i="67"/>
  <c r="P425" i="67"/>
  <c r="P431" i="67"/>
  <c r="P291" i="67"/>
  <c r="P132" i="67"/>
  <c r="P1088" i="67"/>
  <c r="P817" i="67"/>
  <c r="P133" i="67"/>
  <c r="P1144" i="67"/>
  <c r="P777" i="67"/>
  <c r="P964" i="67"/>
  <c r="P1119" i="67"/>
  <c r="P468" i="67"/>
  <c r="P341" i="67"/>
  <c r="P1084" i="67"/>
  <c r="P292" i="67"/>
  <c r="P277" i="67"/>
  <c r="P867" i="67"/>
  <c r="P134" i="67"/>
  <c r="P1059" i="67"/>
  <c r="P576" i="67"/>
  <c r="P338" i="67"/>
  <c r="P135" i="67"/>
  <c r="P957" i="67"/>
  <c r="P136" i="67"/>
  <c r="P263" i="67"/>
  <c r="P458" i="67"/>
  <c r="P774" i="67"/>
  <c r="P293" i="67"/>
  <c r="P1091" i="67"/>
  <c r="P85" i="67"/>
  <c r="P137" i="67"/>
  <c r="P138" i="67"/>
  <c r="P139" i="67"/>
  <c r="P747" i="67"/>
  <c r="P21" i="67"/>
  <c r="P140" i="67"/>
  <c r="P793" i="67"/>
  <c r="P141" i="67"/>
  <c r="P270" i="67"/>
  <c r="P634" i="67"/>
  <c r="P1000" i="67"/>
  <c r="P681" i="67"/>
  <c r="P796" i="67"/>
  <c r="P1114" i="67"/>
  <c r="P59" i="67"/>
  <c r="P388" i="67"/>
  <c r="P901" i="67"/>
  <c r="P70" i="67"/>
  <c r="P1221" i="67"/>
  <c r="P1227" i="67"/>
  <c r="P705" i="67"/>
  <c r="P635" i="67"/>
  <c r="P5" i="67"/>
  <c r="P610" i="67"/>
  <c r="P862" i="67"/>
  <c r="P411" i="67"/>
  <c r="P1228" i="67"/>
  <c r="P1136" i="67"/>
  <c r="P79" i="67"/>
  <c r="P98" i="67"/>
  <c r="P1073" i="67"/>
  <c r="P354" i="67"/>
  <c r="P361" i="67"/>
  <c r="P278" i="67"/>
  <c r="P1192" i="67"/>
  <c r="P353" i="67"/>
  <c r="P294" i="67"/>
  <c r="P709" i="67"/>
  <c r="P624" i="67"/>
  <c r="P373" i="67"/>
  <c r="P805" i="67"/>
  <c r="P797" i="67"/>
  <c r="P806" i="67"/>
  <c r="P678" i="67"/>
  <c r="P331" i="67"/>
  <c r="P142" i="67"/>
  <c r="P326" i="67"/>
  <c r="P803" i="67"/>
  <c r="P1236" i="67"/>
  <c r="P1111" i="67"/>
  <c r="P143" i="67"/>
  <c r="P474" i="67"/>
  <c r="P636" i="67"/>
  <c r="P22" i="67"/>
  <c r="P630" i="67"/>
  <c r="P99" i="67"/>
  <c r="P144" i="67"/>
  <c r="P1133" i="67"/>
  <c r="P1020" i="67"/>
  <c r="P145" i="67"/>
  <c r="P399" i="67"/>
  <c r="P657" i="67"/>
  <c r="P276" i="67"/>
  <c r="P1001" i="67"/>
  <c r="P688" i="67"/>
  <c r="P71" i="67"/>
  <c r="P372" i="67"/>
  <c r="P379" i="67"/>
  <c r="P252" i="67"/>
  <c r="P689" i="67"/>
  <c r="P324" i="67"/>
  <c r="P701" i="67"/>
  <c r="P419" i="67"/>
  <c r="P972" i="67"/>
  <c r="P1068" i="67"/>
  <c r="P873" i="67"/>
  <c r="P1067" i="67"/>
  <c r="P146" i="67"/>
  <c r="P1182" i="67"/>
  <c r="P15" i="67"/>
  <c r="P295" i="67"/>
  <c r="P296" i="67"/>
  <c r="P272" i="67"/>
  <c r="P498" i="67"/>
  <c r="P969" i="67"/>
  <c r="P147" i="67"/>
  <c r="P857" i="67"/>
  <c r="P1145" i="67"/>
  <c r="P416" i="67"/>
  <c r="P376" i="67"/>
  <c r="P510" i="67"/>
  <c r="P810" i="67"/>
  <c r="P537" i="67"/>
  <c r="P528" i="67"/>
  <c r="P57" i="67"/>
  <c r="P1055" i="67"/>
  <c r="P448" i="67"/>
  <c r="P1056" i="67"/>
  <c r="P148" i="67"/>
  <c r="P874" i="67"/>
  <c r="P682" i="67"/>
  <c r="P100" i="67"/>
  <c r="P404" i="67"/>
  <c r="P511" i="67"/>
  <c r="P923" i="67"/>
  <c r="P72" i="67"/>
  <c r="P149" i="67"/>
  <c r="P794" i="67"/>
  <c r="P504" i="67"/>
  <c r="P491" i="67"/>
  <c r="P1146" i="67"/>
  <c r="P744" i="67"/>
  <c r="P708" i="67"/>
  <c r="P628" i="67"/>
  <c r="P525" i="67"/>
  <c r="P40" i="67"/>
  <c r="P486" i="67"/>
  <c r="P266" i="67"/>
  <c r="P1060" i="67"/>
  <c r="P1166" i="67"/>
  <c r="P1042" i="67"/>
  <c r="P710" i="67"/>
  <c r="P1008" i="67"/>
  <c r="P811" i="67"/>
  <c r="P706" i="67"/>
  <c r="P1021" i="67"/>
  <c r="P711" i="67"/>
  <c r="P546" i="67"/>
  <c r="P548" i="67"/>
  <c r="P752" i="67"/>
  <c r="P848" i="67"/>
  <c r="P637" i="67"/>
  <c r="P150" i="67"/>
  <c r="P564" i="67"/>
  <c r="P798" i="67"/>
  <c r="P151" i="67"/>
  <c r="P698" i="67"/>
  <c r="P1177" i="67"/>
  <c r="P488" i="67"/>
  <c r="P890" i="67"/>
  <c r="P449" i="67"/>
  <c r="P560" i="67"/>
  <c r="P371" i="67"/>
  <c r="P509" i="67"/>
  <c r="P903" i="67"/>
  <c r="P355" i="67"/>
  <c r="P152" i="67"/>
  <c r="P1135" i="67"/>
  <c r="P1095" i="67"/>
  <c r="P153" i="67"/>
  <c r="P712" i="67"/>
  <c r="P1092" i="67"/>
  <c r="P778" i="67"/>
  <c r="P1193" i="67"/>
  <c r="P827" i="67"/>
  <c r="P336" i="67"/>
  <c r="P1216" i="67"/>
  <c r="P101" i="67"/>
  <c r="P1071" i="67"/>
  <c r="P580" i="67"/>
  <c r="P1158" i="67"/>
  <c r="P48" i="67"/>
  <c r="P940" i="67"/>
  <c r="P297" i="67"/>
  <c r="P154" i="67"/>
  <c r="P487" i="67"/>
  <c r="P1215" i="67"/>
  <c r="P683" i="67"/>
  <c r="P821" i="67"/>
  <c r="P424" i="67"/>
  <c r="P298" i="67"/>
  <c r="P684" i="67"/>
  <c r="P988" i="67"/>
  <c r="P405" i="67"/>
  <c r="P625" i="67"/>
  <c r="P1164" i="67"/>
  <c r="P1169" i="67"/>
  <c r="P891" i="67"/>
  <c r="P1156" i="67"/>
  <c r="P889" i="67"/>
  <c r="P392" i="67"/>
  <c r="P1082" i="67"/>
  <c r="P1120" i="67"/>
  <c r="P366" i="67"/>
  <c r="P947" i="67"/>
  <c r="P155" i="67"/>
  <c r="P775" i="67"/>
  <c r="P737" i="67"/>
  <c r="P713" i="67"/>
  <c r="P973" i="67"/>
  <c r="P714" i="67"/>
  <c r="P1086" i="67"/>
  <c r="P394" i="67"/>
  <c r="P819" i="67"/>
  <c r="P828" i="67"/>
  <c r="P1203" i="67"/>
  <c r="P102" i="67"/>
  <c r="P241" i="67"/>
  <c r="P663" i="67"/>
  <c r="P73" i="67"/>
  <c r="P518" i="67"/>
  <c r="P521" i="67"/>
  <c r="P348" i="67"/>
  <c r="P617" i="67"/>
  <c r="P715" i="67"/>
  <c r="P677" i="67"/>
  <c r="P1002" i="67"/>
  <c r="P519" i="67"/>
  <c r="P520" i="67"/>
  <c r="P505" i="67"/>
  <c r="P690" i="67"/>
  <c r="P804" i="67"/>
  <c r="P471" i="67"/>
  <c r="P638" i="67"/>
  <c r="P716" i="67"/>
  <c r="P259" i="67"/>
  <c r="P962" i="67"/>
  <c r="P587" i="67"/>
  <c r="P360" i="67"/>
  <c r="P156" i="67"/>
  <c r="P865" i="67"/>
  <c r="P327" i="67"/>
  <c r="P565" i="67"/>
  <c r="P1229" i="67"/>
  <c r="P461" i="67"/>
  <c r="P157" i="67"/>
  <c r="P622" i="67"/>
  <c r="P938" i="67"/>
  <c r="P1141" i="67"/>
  <c r="P242" i="67"/>
  <c r="P451" i="67"/>
  <c r="P319" i="67"/>
  <c r="P158" i="67"/>
  <c r="P566" i="67"/>
  <c r="P362" i="67"/>
  <c r="P358" i="67"/>
  <c r="P121" i="67"/>
  <c r="P1107" i="67"/>
  <c r="P875" i="67"/>
  <c r="P829" i="67"/>
  <c r="P271" i="67"/>
  <c r="P685" i="67"/>
  <c r="P1161" i="67"/>
  <c r="P28" i="67"/>
  <c r="P980" i="67"/>
  <c r="P859" i="67"/>
  <c r="P758" i="67"/>
  <c r="P669" i="67"/>
  <c r="P717" i="67"/>
  <c r="P29" i="67"/>
  <c r="P895" i="67"/>
  <c r="P1104" i="67"/>
  <c r="P67" i="67"/>
  <c r="P1167" i="67"/>
  <c r="P442" i="67"/>
  <c r="P748" i="67"/>
  <c r="P332" i="67"/>
  <c r="P943" i="67"/>
  <c r="P1048" i="67"/>
  <c r="P718" i="67"/>
  <c r="P915" i="67"/>
  <c r="P159" i="67"/>
  <c r="P160" i="67"/>
  <c r="P884" i="67"/>
  <c r="P41" i="67"/>
  <c r="P757" i="67"/>
  <c r="P60" i="67"/>
  <c r="P494" i="67"/>
  <c r="P1096" i="67"/>
  <c r="P86" i="67"/>
  <c r="P161" i="67"/>
  <c r="P93" i="67"/>
  <c r="P1022" i="67"/>
  <c r="P1049" i="67"/>
  <c r="P49" i="67"/>
  <c r="P1206" i="67"/>
  <c r="P742" i="67"/>
  <c r="P380" i="67"/>
  <c r="P61" i="67"/>
  <c r="P995" i="67"/>
  <c r="P120" i="67"/>
  <c r="P916" i="67"/>
  <c r="P243" i="67"/>
  <c r="P103" i="67"/>
  <c r="P983" i="67"/>
  <c r="P395" i="67"/>
  <c r="P1128" i="67"/>
  <c r="P1023" i="67"/>
  <c r="P499" i="67"/>
  <c r="P799" i="67"/>
  <c r="P299" i="67"/>
  <c r="P1024" i="67"/>
  <c r="P162" i="67"/>
  <c r="P852" i="67"/>
  <c r="P618" i="67"/>
  <c r="P963" i="67"/>
  <c r="P126" i="67"/>
  <c r="P554" i="67"/>
  <c r="P432" i="67"/>
  <c r="P433" i="67"/>
  <c r="P482" i="67"/>
  <c r="P936" i="67"/>
  <c r="P381" i="67"/>
  <c r="P639" i="67"/>
  <c r="P779" i="67"/>
  <c r="P1003" i="67"/>
  <c r="P163" i="67"/>
  <c r="P273" i="67"/>
  <c r="P780" i="67"/>
  <c r="P300" i="67"/>
  <c r="P543" i="67"/>
  <c r="P1105" i="67"/>
  <c r="P1038" i="67"/>
  <c r="P588" i="67"/>
  <c r="P605" i="67"/>
  <c r="P905" i="67"/>
  <c r="P562" i="67"/>
  <c r="P1147" i="67"/>
  <c r="P800" i="67"/>
  <c r="P703" i="67"/>
  <c r="P640" i="67"/>
  <c r="P534" i="67"/>
  <c r="P809" i="67"/>
  <c r="P475" i="67"/>
  <c r="P253" i="67"/>
  <c r="P1025" i="67"/>
  <c r="P719" i="67"/>
  <c r="P514" i="67"/>
  <c r="P592" i="67"/>
  <c r="P656" i="67"/>
  <c r="P1230" i="67"/>
  <c r="P288" i="67"/>
  <c r="P164" i="67"/>
  <c r="P406" i="67"/>
  <c r="P1183" i="67"/>
  <c r="P761" i="67"/>
  <c r="P165" i="67"/>
  <c r="P1131" i="67"/>
  <c r="P166" i="67"/>
  <c r="P167" i="67"/>
  <c r="P671" i="67"/>
  <c r="P1123" i="67"/>
  <c r="P924" i="67"/>
  <c r="P641" i="67"/>
  <c r="P830" i="67"/>
  <c r="P74" i="67"/>
  <c r="P50" i="67"/>
  <c r="P1184" i="67"/>
  <c r="P1171" i="67"/>
  <c r="P896" i="67"/>
  <c r="P279" i="67"/>
  <c r="P1043" i="67"/>
  <c r="P104" i="67"/>
  <c r="P500" i="67"/>
  <c r="P1117" i="67"/>
  <c r="P531" i="67"/>
  <c r="P334" i="67"/>
  <c r="P1102" i="67"/>
  <c r="P720" i="67"/>
  <c r="P906" i="67"/>
  <c r="P387" i="67"/>
  <c r="P428" i="67"/>
  <c r="P35" i="67"/>
  <c r="P352" i="67"/>
  <c r="P287" i="67"/>
  <c r="P623" i="67"/>
  <c r="P301" i="67"/>
  <c r="P168" i="67"/>
  <c r="P1044" i="67"/>
  <c r="P169" i="67"/>
  <c r="P170" i="67"/>
  <c r="P302" i="67"/>
  <c r="P495" i="67"/>
  <c r="P367" i="67"/>
  <c r="P672" i="67"/>
  <c r="P24" i="67"/>
  <c r="P75" i="67"/>
  <c r="P589" i="67"/>
  <c r="P313" i="67"/>
  <c r="P849" i="67"/>
  <c r="P460" i="67"/>
  <c r="P721" i="67"/>
  <c r="P581" i="67"/>
  <c r="P42" i="67"/>
  <c r="P1194" i="67"/>
  <c r="P171" i="67"/>
  <c r="P335" i="67"/>
  <c r="P691" i="67"/>
  <c r="P87" i="67"/>
  <c r="P262" i="67"/>
  <c r="P958" i="67"/>
  <c r="P25" i="67"/>
  <c r="P38" i="67"/>
  <c r="P1037" i="67"/>
  <c r="P1026" i="67"/>
  <c r="P261" i="67"/>
  <c r="P347" i="67"/>
  <c r="P407" i="67"/>
  <c r="P611" i="67"/>
  <c r="P264" i="67"/>
  <c r="P508" i="67"/>
  <c r="P56" i="67"/>
  <c r="P1178" i="67"/>
  <c r="P105" i="67"/>
  <c r="P172" i="67"/>
  <c r="P501" i="67"/>
  <c r="P563" i="67"/>
  <c r="P1108" i="67"/>
  <c r="P1222" i="67"/>
  <c r="P941" i="67"/>
  <c r="P1185" i="67"/>
  <c r="P173" i="67"/>
  <c r="P989" i="67"/>
  <c r="P572" i="67"/>
  <c r="P236" i="67"/>
  <c r="P755" i="67"/>
  <c r="P1186" i="67"/>
  <c r="P965" i="67"/>
  <c r="P174" i="67"/>
  <c r="P1132" i="67"/>
  <c r="P1175" i="67"/>
  <c r="P692" i="67"/>
  <c r="P538" i="67"/>
  <c r="P43" i="67"/>
  <c r="P1047" i="67"/>
  <c r="P822" i="67"/>
  <c r="P818" i="67"/>
  <c r="P749" i="67"/>
  <c r="P175" i="67"/>
  <c r="P1009" i="67"/>
  <c r="P686" i="67"/>
  <c r="P280" i="67"/>
  <c r="P269" i="67"/>
  <c r="P106" i="67"/>
  <c r="P1066" i="67"/>
  <c r="P30" i="67"/>
  <c r="P284" i="67"/>
  <c r="P309" i="67"/>
  <c r="P1160" i="67"/>
  <c r="P248" i="67"/>
  <c r="P176" i="67"/>
  <c r="P368" i="67"/>
  <c r="P1061" i="67"/>
  <c r="P1148" i="67"/>
  <c r="P88" i="67"/>
  <c r="P981" i="67"/>
  <c r="P339" i="67"/>
  <c r="P44" i="67"/>
  <c r="P1010" i="67"/>
  <c r="P925" i="67"/>
  <c r="P312" i="67"/>
  <c r="P795" i="67"/>
  <c r="P249" i="67"/>
  <c r="P626" i="67"/>
  <c r="P739" i="67"/>
  <c r="P606" i="67"/>
  <c r="P45" i="67"/>
  <c r="P177" i="67"/>
  <c r="P356" i="67"/>
  <c r="P363" i="67"/>
  <c r="P933" i="67"/>
  <c r="P1011" i="67"/>
  <c r="P573" i="67"/>
  <c r="P561" i="67"/>
  <c r="P1097" i="67"/>
  <c r="P1012" i="67"/>
  <c r="P1197" i="67"/>
  <c r="P178" i="67"/>
  <c r="P1027" i="67"/>
  <c r="P722" i="67"/>
  <c r="P876" i="67"/>
  <c r="P1195" i="67"/>
  <c r="P1069" i="67"/>
  <c r="P1187" i="67"/>
  <c r="P781" i="67"/>
  <c r="P389" i="67"/>
  <c r="P831" i="67"/>
  <c r="P570" i="67"/>
  <c r="P97" i="67"/>
  <c r="P820" i="67"/>
  <c r="P812" i="67"/>
  <c r="P970" i="67"/>
  <c r="P396" i="67"/>
  <c r="P391" i="67"/>
  <c r="P813" i="67"/>
  <c r="P1198" i="67"/>
  <c r="P832" i="67"/>
  <c r="P179" i="67"/>
  <c r="P833" i="67"/>
  <c r="P382" i="67"/>
  <c r="P62" i="67"/>
  <c r="P594" i="67"/>
  <c r="P180" i="67"/>
  <c r="P928" i="67"/>
  <c r="P948" i="67"/>
  <c r="P423" i="67"/>
  <c r="P181" i="67"/>
  <c r="P887" i="67"/>
  <c r="P604" i="67"/>
  <c r="P182" i="67"/>
  <c r="P107" i="67"/>
  <c r="P1205" i="67"/>
  <c r="P183" i="67"/>
  <c r="P1028" i="67"/>
  <c r="P1013" i="67"/>
  <c r="P184" i="67"/>
  <c r="P723" i="67"/>
  <c r="P483" i="67"/>
  <c r="P590" i="67"/>
  <c r="P1109" i="67"/>
  <c r="P619" i="67"/>
  <c r="P951" i="67"/>
  <c r="P185" i="67"/>
  <c r="P383" i="67"/>
  <c r="P724" i="67"/>
  <c r="P863" i="67"/>
  <c r="P254" i="67"/>
  <c r="P186" i="67"/>
  <c r="P187" i="67"/>
  <c r="P858" i="67"/>
  <c r="P94" i="67"/>
  <c r="P766" i="67"/>
  <c r="P756" i="67"/>
  <c r="P1075" i="67"/>
  <c r="P1029" i="67"/>
  <c r="P1100" i="67"/>
  <c r="P908" i="67"/>
  <c r="P670" i="67"/>
  <c r="P81" i="67"/>
  <c r="P725" i="67"/>
  <c r="P275" i="67"/>
  <c r="P740" i="67"/>
  <c r="P188" i="67"/>
  <c r="P456" i="67"/>
  <c r="P459" i="67"/>
  <c r="P258" i="67"/>
  <c r="P768" i="67"/>
  <c r="P834" i="67"/>
  <c r="P1149" i="67"/>
  <c r="P513" i="67"/>
  <c r="P346" i="67"/>
  <c r="P917" i="67"/>
  <c r="P854" i="67"/>
  <c r="P32" i="67"/>
  <c r="P351" i="67"/>
  <c r="P189" i="67"/>
  <c r="P835" i="67"/>
  <c r="P1155" i="67"/>
  <c r="P430" i="67"/>
  <c r="P608" i="67"/>
  <c r="P836" i="67"/>
  <c r="P533" i="67"/>
  <c r="P190" i="67"/>
  <c r="P642" i="67"/>
  <c r="P427" i="67"/>
  <c r="P191" i="67"/>
  <c r="P1118" i="67"/>
  <c r="P192" i="67"/>
  <c r="P868" i="67"/>
  <c r="P1081" i="67"/>
  <c r="P536" i="67"/>
  <c r="P1079" i="67"/>
  <c r="P274" i="67"/>
  <c r="P1126" i="67"/>
  <c r="P398" i="67"/>
  <c r="P63" i="67"/>
  <c r="P303" i="67"/>
  <c r="P455" i="67"/>
  <c r="P567" i="67"/>
  <c r="P726" i="67"/>
  <c r="P10" i="67"/>
  <c r="P13" i="67"/>
  <c r="P1098" i="67"/>
  <c r="P524" i="67"/>
  <c r="P807" i="67"/>
  <c r="P772" i="67"/>
  <c r="P877" i="67"/>
  <c r="P412" i="67"/>
  <c r="P481" i="67"/>
  <c r="P655" i="67"/>
  <c r="P337" i="67"/>
  <c r="P643" i="67"/>
  <c r="P539" i="67"/>
  <c r="P95" i="67"/>
  <c r="P193" i="67"/>
  <c r="P11" i="67"/>
  <c r="P1080" i="67"/>
  <c r="P377" i="67"/>
  <c r="P892" i="67"/>
  <c r="P286" i="67"/>
  <c r="P1209" i="67"/>
  <c r="P244" i="67"/>
  <c r="P268" i="67"/>
  <c r="P823" i="67"/>
  <c r="P420" i="67"/>
  <c r="P445" i="67"/>
  <c r="P323" i="67"/>
  <c r="P89" i="67"/>
  <c r="P753" i="67"/>
  <c r="P1076" i="67"/>
  <c r="P23" i="67"/>
  <c r="P46" i="67"/>
  <c r="P529" i="67"/>
  <c r="P727" i="67"/>
  <c r="P512" i="67"/>
  <c r="P8" i="67"/>
  <c r="P260" i="67"/>
  <c r="P837" i="67"/>
  <c r="P1030" i="67"/>
  <c r="P553" i="67"/>
  <c r="P1113" i="67"/>
  <c r="P522" i="67"/>
  <c r="P517" i="67"/>
  <c r="P769" i="67"/>
  <c r="P782" i="67"/>
  <c r="P693" i="67"/>
  <c r="P194" i="67"/>
  <c r="P783" i="67"/>
  <c r="P195" i="67"/>
  <c r="P418" i="67"/>
  <c r="P1204" i="67"/>
  <c r="P506" i="67"/>
  <c r="P196" i="67"/>
  <c r="P838" i="67"/>
  <c r="P123" i="67"/>
  <c r="P644" i="67"/>
  <c r="P197" i="67"/>
  <c r="P198" i="67"/>
  <c r="P69" i="67"/>
  <c r="P384" i="67"/>
  <c r="P237" i="67"/>
  <c r="P6" i="67"/>
  <c r="P1231" i="67"/>
  <c r="P281" i="67"/>
  <c r="P953" i="67"/>
  <c r="P1125" i="67"/>
  <c r="P457" i="67"/>
  <c r="P910" i="67"/>
  <c r="P1210" i="67"/>
  <c r="P860" i="67"/>
  <c r="P52" i="67"/>
  <c r="P472" i="67"/>
  <c r="P199" i="67"/>
  <c r="P918" i="67"/>
  <c r="P1217" i="67"/>
  <c r="P741" i="67"/>
  <c r="P12" i="67"/>
  <c r="P1213" i="67"/>
  <c r="P122" i="67"/>
  <c r="P200" i="67"/>
  <c r="P949" i="67"/>
  <c r="P1015" i="67"/>
  <c r="P408" i="67"/>
  <c r="P699" i="67"/>
  <c r="P612" i="67"/>
  <c r="P1150" i="67"/>
  <c r="P201" i="67"/>
  <c r="P1223" i="67"/>
  <c r="P919" i="67"/>
  <c r="P620" i="67"/>
  <c r="P738" i="67"/>
  <c r="P700" i="67"/>
  <c r="P861" i="67"/>
  <c r="P920" i="67"/>
  <c r="P824" i="67"/>
  <c r="P728" i="67"/>
  <c r="P784" i="67"/>
  <c r="P814" i="67"/>
  <c r="P729" i="67"/>
  <c r="P569" i="67"/>
  <c r="P977" i="67"/>
  <c r="P1115" i="67"/>
  <c r="P673" i="67"/>
  <c r="P1004" i="67"/>
  <c r="P998" i="67"/>
  <c r="P990" i="67"/>
  <c r="P516" i="67"/>
  <c r="P285" i="67"/>
  <c r="P1188" i="67"/>
  <c r="P409" i="67"/>
  <c r="P939" i="67"/>
  <c r="P1212" i="67"/>
  <c r="P315" i="67"/>
  <c r="P1179" i="67"/>
  <c r="P1031" i="67"/>
  <c r="P1072" i="67"/>
  <c r="P453" i="67"/>
  <c r="P47" i="67"/>
  <c r="P577" i="67"/>
  <c r="P866" i="67"/>
  <c r="P370" i="67"/>
  <c r="P82" i="67"/>
  <c r="P1174" i="67"/>
  <c r="P1211" i="67"/>
  <c r="P556" i="67"/>
  <c r="P464" i="67"/>
  <c r="P400" i="67"/>
  <c r="P1032" i="67"/>
  <c r="P202" i="67"/>
  <c r="P385" i="67"/>
  <c r="P694" i="67"/>
  <c r="P695" i="67"/>
  <c r="P950" i="67"/>
  <c r="P631" i="67"/>
  <c r="P978" i="67"/>
  <c r="P899" i="67"/>
  <c r="P583" i="67"/>
  <c r="P984" i="67"/>
  <c r="P632" i="67"/>
  <c r="P108" i="67"/>
  <c r="P785" i="67"/>
  <c r="P109" i="67"/>
  <c r="P238" i="67"/>
  <c r="P1078" i="67"/>
  <c r="P502" i="67"/>
  <c r="P974" i="67"/>
  <c r="P496" i="67"/>
  <c r="P437" i="67"/>
  <c r="P1140" i="67"/>
  <c r="P64" i="67"/>
  <c r="P435" i="67"/>
  <c r="P446" i="67"/>
  <c r="P497" i="67"/>
  <c r="P1163" i="67"/>
  <c r="P1137" i="67"/>
  <c r="P1180" i="67"/>
  <c r="P704" i="67"/>
  <c r="P555" i="67"/>
  <c r="P203" i="67"/>
  <c r="P204" i="67"/>
  <c r="P679" i="67"/>
  <c r="P591" i="67"/>
  <c r="P19" i="67"/>
  <c r="P65" i="67"/>
  <c r="P645" i="67"/>
  <c r="P80" i="67"/>
  <c r="P205" i="67"/>
  <c r="P1045" i="67"/>
  <c r="P759" i="67"/>
  <c r="P609" i="67"/>
  <c r="P206" i="67"/>
  <c r="P304" i="67"/>
  <c r="P1033" i="67"/>
  <c r="P310" i="67"/>
  <c r="P996" i="67"/>
  <c r="P745" i="67"/>
  <c r="P696" i="67"/>
  <c r="P255" i="67"/>
  <c r="P629" i="67"/>
  <c r="P3" i="67"/>
  <c r="P878" i="67"/>
  <c r="P942" i="67"/>
  <c r="P1235" i="67"/>
  <c r="P664" i="67"/>
  <c r="P815" i="67"/>
  <c r="P665" i="67"/>
  <c r="P1153" i="67"/>
  <c r="P557" i="67"/>
  <c r="P489" i="67"/>
  <c r="P480" i="67"/>
  <c r="P344" i="67"/>
  <c r="P762" i="67"/>
  <c r="P110" i="67"/>
  <c r="P378" i="67"/>
  <c r="P401" i="67"/>
  <c r="P53" i="67"/>
  <c r="P921" i="67"/>
  <c r="P743" i="67"/>
  <c r="P90" i="67"/>
  <c r="P1189" i="67"/>
  <c r="P869" i="67"/>
  <c r="P730" i="67"/>
  <c r="P558" i="67"/>
  <c r="P207" i="67"/>
  <c r="P731" i="67"/>
  <c r="P613" i="67"/>
  <c r="P111" i="67"/>
  <c r="P208" i="67"/>
  <c r="P527" i="67"/>
  <c r="P526" i="67"/>
  <c r="P568" i="67"/>
  <c r="P991" i="67"/>
  <c r="P646" i="67"/>
  <c r="P839" i="67"/>
  <c r="P209" i="67"/>
  <c r="P855" i="67"/>
  <c r="P1040" i="67"/>
  <c r="P900" i="67"/>
  <c r="P484" i="67"/>
  <c r="P16" i="67"/>
  <c r="P440" i="67"/>
  <c r="P763" i="67"/>
  <c r="P870" i="67"/>
  <c r="P926" i="67"/>
  <c r="P578" i="67"/>
  <c r="P410" i="67"/>
  <c r="P902" i="67"/>
  <c r="P83" i="67"/>
  <c r="P579" i="67"/>
  <c r="P235" i="67"/>
  <c r="P386" i="67"/>
  <c r="P282" i="67"/>
  <c r="P584" i="67"/>
  <c r="P289" i="67"/>
  <c r="P1093" i="67"/>
  <c r="P786" i="67"/>
  <c r="P210" i="67"/>
  <c r="P544" i="67"/>
  <c r="P245" i="67"/>
  <c r="P816" i="67"/>
  <c r="P922" i="67"/>
  <c r="P575" i="67"/>
  <c r="P1110" i="67"/>
  <c r="P1112" i="67"/>
  <c r="P211" i="67"/>
  <c r="P470" i="67"/>
  <c r="P51" i="67"/>
  <c r="P1142" i="67"/>
  <c r="P1016" i="67"/>
  <c r="P31" i="67"/>
  <c r="P439" i="67"/>
  <c r="P647" i="67"/>
  <c r="P956" i="67"/>
  <c r="P33" i="67"/>
  <c r="P542" i="67"/>
  <c r="P648" i="67"/>
  <c r="P1122" i="67"/>
  <c r="P36" i="67"/>
  <c r="P478" i="67"/>
  <c r="P1151" i="67"/>
  <c r="P450" i="67"/>
  <c r="P212" i="67"/>
  <c r="P413" i="67"/>
  <c r="P1014" i="67"/>
  <c r="P593" i="67"/>
  <c r="P325" i="67"/>
  <c r="P1046" i="67"/>
  <c r="P649" i="67"/>
  <c r="P375" i="67"/>
  <c r="P846" i="67"/>
  <c r="P402" i="67"/>
  <c r="P467" i="67"/>
  <c r="P530" i="67"/>
  <c r="P68" i="67"/>
  <c r="P541" i="67"/>
  <c r="P1034" i="67"/>
  <c r="P112" i="67"/>
  <c r="P213" i="67"/>
  <c r="P1085" i="67"/>
  <c r="P66" i="67"/>
  <c r="P350" i="67"/>
  <c r="P113" i="67"/>
  <c r="P787" i="67"/>
  <c r="P462" i="67"/>
  <c r="P614" i="67"/>
  <c r="P55" i="67"/>
  <c r="P574" i="67"/>
  <c r="P214" i="67"/>
  <c r="P1214" i="67"/>
  <c r="P1168" i="67"/>
  <c r="P463" i="67"/>
  <c r="P1172" i="67"/>
  <c r="P1005" i="67"/>
  <c r="P879" i="67"/>
  <c r="P893" i="67"/>
  <c r="P935" i="67"/>
  <c r="P840" i="67"/>
  <c r="P788" i="67"/>
  <c r="P1199" i="67"/>
  <c r="P960" i="67"/>
  <c r="P1063" i="67"/>
  <c r="P1103" i="67"/>
  <c r="P215" i="67"/>
  <c r="P267" i="67"/>
  <c r="P1232" i="67"/>
  <c r="P390" i="67"/>
  <c r="P476" i="67"/>
  <c r="P1233" i="67"/>
  <c r="P1121" i="67"/>
  <c r="P343" i="67"/>
  <c r="P305" i="67"/>
  <c r="P966" i="67"/>
  <c r="P600" i="67"/>
  <c r="P1052" i="67"/>
  <c r="P808" i="67"/>
  <c r="P1054" i="67"/>
  <c r="P114" i="67"/>
  <c r="P306" i="67"/>
  <c r="P1200" i="67"/>
  <c r="P841" i="67"/>
  <c r="P885" i="67"/>
  <c r="P321" i="67"/>
  <c r="P1129" i="67"/>
  <c r="P322" i="67"/>
  <c r="P96" i="67"/>
  <c r="P886" i="67"/>
  <c r="P76" i="67"/>
  <c r="P216" i="67"/>
  <c r="P485" i="67"/>
  <c r="P666" i="67"/>
  <c r="P971" i="67"/>
  <c r="P904" i="67"/>
  <c r="P650" i="67"/>
  <c r="P1006" i="67"/>
  <c r="P91" i="67"/>
  <c r="P1099" i="67"/>
  <c r="P115" i="67"/>
  <c r="P1138" i="67"/>
  <c r="P441" i="67"/>
  <c r="P1152" i="67"/>
  <c r="P9" i="67"/>
  <c r="P217" i="67"/>
  <c r="P707" i="67"/>
  <c r="P1130" i="67"/>
  <c r="P894" i="67"/>
  <c r="P937" i="67"/>
  <c r="P1062" i="67"/>
  <c r="P750" i="67"/>
  <c r="P842" i="67"/>
  <c r="P992" i="67"/>
  <c r="P674" i="67"/>
  <c r="P675" i="67"/>
  <c r="P246" i="67"/>
  <c r="P1162" i="67"/>
  <c r="P802" i="67"/>
  <c r="P256" i="67"/>
  <c r="P218" i="67"/>
  <c r="P349" i="67"/>
  <c r="P317" i="67"/>
  <c r="P1007" i="67"/>
  <c r="P345" i="67"/>
  <c r="P651" i="67"/>
  <c r="P417" i="67"/>
  <c r="P907" i="67"/>
  <c r="P571" i="67"/>
  <c r="P776" i="67"/>
  <c r="P954" i="67"/>
  <c r="P751" i="67"/>
  <c r="P1181" i="67"/>
  <c r="P911" i="67"/>
  <c r="P469" i="67"/>
  <c r="P667" i="67"/>
  <c r="P1201" i="67"/>
  <c r="P585" i="67"/>
  <c r="P621" i="67"/>
  <c r="P880" i="67"/>
  <c r="P454" i="67"/>
  <c r="P596" i="67"/>
  <c r="P770" i="67"/>
  <c r="P668" i="67"/>
  <c r="P549" i="67"/>
  <c r="P434" i="67"/>
  <c r="P515" i="67"/>
  <c r="P14" i="67"/>
  <c r="P883" i="67"/>
  <c r="P219" i="67"/>
  <c r="P1165" i="67"/>
  <c r="P220" i="67"/>
  <c r="P1190" i="67"/>
  <c r="P1074" i="67"/>
  <c r="P328" i="67"/>
  <c r="P364" i="67"/>
  <c r="P357" i="67"/>
  <c r="P1154" i="67"/>
  <c r="P1050" i="67"/>
  <c r="P54" i="67"/>
  <c r="P959" i="67"/>
  <c r="P318" i="67"/>
  <c r="P934" i="67"/>
  <c r="P1017" i="67"/>
  <c r="P994" i="67"/>
  <c r="P1224" i="67"/>
  <c r="P369" i="67"/>
  <c r="P479" i="67"/>
  <c r="P477" i="67"/>
  <c r="P473" i="67"/>
  <c r="P851" i="67"/>
  <c r="P340" i="67"/>
  <c r="P116" i="67"/>
  <c r="P1134" i="67"/>
  <c r="P607" i="67"/>
  <c r="P687" i="67"/>
  <c r="P429" i="67"/>
  <c r="P929" i="67"/>
  <c r="P77" i="67"/>
  <c r="P39" i="67"/>
  <c r="P26" i="67"/>
  <c r="P1170" i="67"/>
  <c r="P732" i="67"/>
  <c r="P221" i="67"/>
  <c r="P789" i="67"/>
  <c r="P961" i="67"/>
  <c r="P307" i="67"/>
  <c r="P1196" i="67"/>
  <c r="P967" i="67"/>
  <c r="P329" i="67"/>
  <c r="P403" i="67"/>
  <c r="P1127" i="67"/>
  <c r="P1157" i="67"/>
  <c r="P421" i="67"/>
  <c r="P1191" i="67"/>
  <c r="P601" i="67"/>
  <c r="P733" i="67"/>
  <c r="P222" i="67"/>
  <c r="P582" i="67"/>
  <c r="P1089" i="67"/>
  <c r="P92" i="67"/>
  <c r="P422" i="67"/>
  <c r="P1207" i="67"/>
  <c r="P316" i="67"/>
  <c r="P223" i="67"/>
  <c r="P843" i="67"/>
  <c r="P224" i="67"/>
  <c r="P979" i="67"/>
  <c r="P1225" i="67"/>
  <c r="P661" i="67"/>
  <c r="P552" i="67"/>
  <c r="P551" i="67"/>
  <c r="P982" i="67"/>
  <c r="P676" i="67"/>
  <c r="P586" i="67"/>
  <c r="P985" i="67"/>
  <c r="P1057" i="67"/>
  <c r="P1234" i="67"/>
  <c r="P465" i="67"/>
  <c r="P1053" i="67"/>
  <c r="P764" i="67"/>
  <c r="P443" i="67"/>
  <c r="P1058" i="67"/>
  <c r="P225" i="67"/>
  <c r="P652" i="67"/>
  <c r="P653" i="67"/>
  <c r="P881" i="67"/>
  <c r="P790" i="67"/>
  <c r="P871" i="67"/>
  <c r="P853" i="67"/>
  <c r="P1106" i="67"/>
  <c r="P226" i="67"/>
  <c r="P1173" i="67"/>
  <c r="P330" i="67"/>
  <c r="P257" i="67"/>
  <c r="P20" i="67"/>
  <c r="P1065" i="67"/>
  <c r="P602" i="67"/>
  <c r="P597" i="67"/>
  <c r="P17" i="67"/>
  <c r="P765" i="67"/>
  <c r="P1139" i="67"/>
  <c r="P598" i="67"/>
  <c r="P754" i="67"/>
  <c r="P850" i="67"/>
  <c r="P734" i="67"/>
  <c r="P1064" i="67"/>
  <c r="P438" i="67"/>
  <c r="P993" i="67"/>
  <c r="P771" i="67"/>
  <c r="P227" i="67"/>
  <c r="P550" i="67"/>
  <c r="P228" i="67"/>
  <c r="P944" i="67"/>
  <c r="P801" i="67"/>
  <c r="P415" i="67"/>
  <c r="P909" i="67"/>
  <c r="P897" i="67"/>
  <c r="P1202" i="67"/>
  <c r="P1218" i="67"/>
  <c r="P697" i="67"/>
  <c r="P250" i="67"/>
  <c r="P374" i="67"/>
  <c r="P545" i="67"/>
  <c r="P791" i="67"/>
  <c r="P847" i="67"/>
  <c r="P792" i="67"/>
  <c r="P229" i="67"/>
  <c r="P1208" i="67"/>
  <c r="P78" i="67"/>
  <c r="P365" i="67"/>
  <c r="P359" i="67"/>
  <c r="P230" i="67"/>
  <c r="P314" i="67"/>
  <c r="P1083" i="67"/>
  <c r="P927" i="67"/>
  <c r="P117" i="67"/>
  <c r="P333" i="67"/>
  <c r="P1051" i="67"/>
  <c r="P898" i="67"/>
  <c r="P1090" i="67"/>
  <c r="P1039" i="67"/>
  <c r="P231" i="67"/>
  <c r="P1159" i="67"/>
  <c r="P1094" i="67"/>
  <c r="P856" i="67"/>
  <c r="P283" i="67"/>
  <c r="P247" i="67"/>
  <c r="P311" i="67"/>
  <c r="P308" i="67"/>
  <c r="P844" i="67"/>
  <c r="P414" i="67"/>
  <c r="P4" i="67"/>
  <c r="P426" i="67"/>
  <c r="P118" i="67"/>
  <c r="P1124" i="67"/>
  <c r="P735" i="67"/>
  <c r="P603" i="67"/>
  <c r="P736" i="67"/>
  <c r="P447" i="67"/>
  <c r="P232" i="67"/>
  <c r="P627" i="67"/>
  <c r="P986" i="67"/>
  <c r="P265" i="67"/>
  <c r="P931" i="67"/>
  <c r="P503" i="67"/>
  <c r="P975" i="67"/>
  <c r="P654" i="67"/>
  <c r="P444" i="67"/>
  <c r="P233" i="67"/>
  <c r="P320" i="67"/>
  <c r="P1176" i="67"/>
  <c r="P119" i="67"/>
  <c r="P955" i="67"/>
  <c r="P987" i="67"/>
  <c r="P1035" i="67"/>
  <c r="P1036" i="67"/>
  <c r="P523" i="67"/>
  <c r="P773" i="67"/>
  <c r="P234" i="67"/>
  <c r="P845" i="67"/>
  <c r="P882" i="67"/>
  <c r="P976" i="67"/>
  <c r="P945" i="67"/>
  <c r="S945" i="67"/>
  <c r="S976" i="67"/>
  <c r="S882" i="67"/>
  <c r="S845" i="67"/>
  <c r="S234" i="67"/>
  <c r="S773" i="67"/>
  <c r="S523" i="67"/>
  <c r="S1036" i="67"/>
  <c r="S1035" i="67"/>
  <c r="S987" i="67"/>
  <c r="S955" i="67"/>
  <c r="S119" i="67"/>
  <c r="S1176" i="67"/>
  <c r="S320" i="67"/>
  <c r="S233" i="67"/>
  <c r="S444" i="67"/>
  <c r="S654" i="67"/>
  <c r="S975" i="67"/>
  <c r="S503" i="67"/>
  <c r="S931" i="67"/>
  <c r="S265" i="67"/>
  <c r="S986" i="67"/>
  <c r="S627" i="67"/>
  <c r="S232" i="67"/>
  <c r="S447" i="67"/>
  <c r="S736" i="67"/>
  <c r="S603" i="67"/>
  <c r="S735" i="67"/>
  <c r="S1124" i="67"/>
  <c r="S118" i="67"/>
  <c r="S426" i="67"/>
  <c r="S4" i="67"/>
  <c r="S414" i="67"/>
  <c r="S844" i="67"/>
  <c r="S308" i="67"/>
  <c r="S311" i="67"/>
  <c r="S247" i="67"/>
  <c r="S283" i="67"/>
  <c r="S856" i="67"/>
  <c r="S1094" i="67"/>
  <c r="S1159" i="67"/>
  <c r="S231" i="67"/>
  <c r="S1039" i="67"/>
  <c r="S1090" i="67"/>
  <c r="S898" i="67"/>
  <c r="S1051" i="67"/>
  <c r="S333" i="67"/>
  <c r="S117" i="67"/>
  <c r="S927" i="67"/>
  <c r="S1083" i="67"/>
  <c r="S314" i="67"/>
  <c r="S230" i="67"/>
  <c r="S359" i="67"/>
  <c r="S365" i="67"/>
  <c r="S78" i="67"/>
  <c r="S1208" i="67"/>
  <c r="S229" i="67"/>
  <c r="S792" i="67"/>
  <c r="S847" i="67"/>
  <c r="S791" i="67"/>
  <c r="S545" i="67"/>
  <c r="S374" i="67"/>
  <c r="S250" i="67"/>
  <c r="S697" i="67"/>
  <c r="S1218" i="67"/>
  <c r="S1202" i="67"/>
  <c r="S897" i="67"/>
  <c r="S909" i="67"/>
  <c r="S415" i="67"/>
  <c r="S801" i="67"/>
  <c r="S944" i="67"/>
  <c r="S228" i="67"/>
  <c r="S550" i="67"/>
  <c r="S227" i="67"/>
  <c r="S771" i="67"/>
  <c r="S993" i="67"/>
  <c r="S438" i="67"/>
  <c r="S1064" i="67"/>
  <c r="S734" i="67"/>
  <c r="S850" i="67"/>
  <c r="S754" i="67"/>
  <c r="S598" i="67"/>
  <c r="S1139" i="67"/>
  <c r="S765" i="67"/>
  <c r="S17" i="67"/>
  <c r="S597" i="67"/>
  <c r="S602" i="67"/>
  <c r="S1065" i="67"/>
  <c r="S20" i="67"/>
  <c r="S257" i="67"/>
  <c r="S330" i="67"/>
  <c r="S1173" i="67"/>
  <c r="S226" i="67"/>
  <c r="S1106" i="67"/>
  <c r="S853" i="67"/>
  <c r="S871" i="67"/>
  <c r="S790" i="67"/>
  <c r="S881" i="67"/>
  <c r="S653" i="67"/>
  <c r="S652" i="67"/>
  <c r="S225" i="67"/>
  <c r="S1058" i="67"/>
  <c r="S443" i="67"/>
  <c r="S764" i="67"/>
  <c r="S1053" i="67"/>
  <c r="S465" i="67"/>
  <c r="S1234" i="67"/>
  <c r="S1057" i="67"/>
  <c r="S985" i="67"/>
  <c r="S586" i="67"/>
  <c r="S676" i="67"/>
  <c r="S982" i="67"/>
  <c r="S551" i="67"/>
  <c r="S552" i="67"/>
  <c r="S661" i="67"/>
  <c r="S1225" i="67"/>
  <c r="S979" i="67"/>
  <c r="S224" i="67"/>
  <c r="S843" i="67"/>
  <c r="S223" i="67"/>
  <c r="S316" i="67"/>
  <c r="S1207" i="67"/>
  <c r="S422" i="67"/>
  <c r="S92" i="67"/>
  <c r="S1089" i="67"/>
  <c r="S582" i="67"/>
  <c r="S222" i="67"/>
  <c r="S733" i="67"/>
  <c r="S601" i="67"/>
  <c r="S1191" i="67"/>
  <c r="S421" i="67"/>
  <c r="S1157" i="67"/>
  <c r="S1127" i="67"/>
  <c r="S403" i="67"/>
  <c r="S329" i="67"/>
  <c r="S967" i="67"/>
  <c r="S1196" i="67"/>
  <c r="S307" i="67"/>
  <c r="S961" i="67"/>
  <c r="S789" i="67"/>
  <c r="S221" i="67"/>
  <c r="S732" i="67"/>
  <c r="S1170" i="67"/>
  <c r="S26" i="67"/>
  <c r="S39" i="67"/>
  <c r="S77" i="67"/>
  <c r="S929" i="67"/>
  <c r="S429" i="67"/>
  <c r="S687" i="67"/>
  <c r="S607" i="67"/>
  <c r="S1134" i="67"/>
  <c r="S116" i="67"/>
  <c r="S340" i="67"/>
  <c r="S851" i="67"/>
  <c r="S473" i="67"/>
  <c r="S477" i="67"/>
  <c r="S479" i="67"/>
  <c r="S369" i="67"/>
  <c r="S1224" i="67"/>
  <c r="S994" i="67"/>
  <c r="S1017" i="67"/>
  <c r="S934" i="67"/>
  <c r="S318" i="67"/>
  <c r="S959" i="67"/>
  <c r="S54" i="67"/>
  <c r="S1050" i="67"/>
  <c r="S1154" i="67"/>
  <c r="S357" i="67"/>
  <c r="S364" i="67"/>
  <c r="S328" i="67"/>
  <c r="S1074" i="67"/>
  <c r="S1190" i="67"/>
  <c r="S220" i="67"/>
  <c r="S1165" i="67"/>
  <c r="S219" i="67"/>
  <c r="S883" i="67"/>
  <c r="S14" i="67"/>
  <c r="S515" i="67"/>
  <c r="S434" i="67"/>
  <c r="S549" i="67"/>
  <c r="S668" i="67"/>
  <c r="S770" i="67"/>
  <c r="S596" i="67"/>
  <c r="S454" i="67"/>
  <c r="S880" i="67"/>
  <c r="S621" i="67"/>
  <c r="S585" i="67"/>
  <c r="S1201" i="67"/>
  <c r="S667" i="67"/>
  <c r="S469" i="67"/>
  <c r="S911" i="67"/>
  <c r="S1181" i="67"/>
  <c r="S751" i="67"/>
  <c r="S954" i="67"/>
  <c r="S776" i="67"/>
  <c r="S571" i="67"/>
  <c r="S907" i="67"/>
  <c r="S417" i="67"/>
  <c r="S651" i="67"/>
  <c r="S345" i="67"/>
  <c r="S1007" i="67"/>
  <c r="S317" i="67"/>
  <c r="S349" i="67"/>
  <c r="S218" i="67"/>
  <c r="S256" i="67"/>
  <c r="S802" i="67"/>
  <c r="S1162" i="67"/>
  <c r="S246" i="67"/>
  <c r="S675" i="67"/>
  <c r="S674" i="67"/>
  <c r="S992" i="67"/>
  <c r="S842" i="67"/>
  <c r="S750" i="67"/>
  <c r="S1062" i="67"/>
  <c r="S937" i="67"/>
  <c r="S894" i="67"/>
  <c r="S1130" i="67"/>
  <c r="S707" i="67"/>
  <c r="S217" i="67"/>
  <c r="S9" i="67"/>
  <c r="S1152" i="67"/>
  <c r="S441" i="67"/>
  <c r="S1138" i="67"/>
  <c r="S115" i="67"/>
  <c r="S1099" i="67"/>
  <c r="S91" i="67"/>
  <c r="S1006" i="67"/>
  <c r="S650" i="67"/>
  <c r="S904" i="67"/>
  <c r="S971" i="67"/>
  <c r="S666" i="67"/>
  <c r="S485" i="67"/>
  <c r="S216" i="67"/>
  <c r="S76" i="67"/>
  <c r="S886" i="67"/>
  <c r="S96" i="67"/>
  <c r="S322" i="67"/>
  <c r="S1129" i="67"/>
  <c r="S321" i="67"/>
  <c r="S885" i="67"/>
  <c r="S841" i="67"/>
  <c r="S1200" i="67"/>
  <c r="S306" i="67"/>
  <c r="S114" i="67"/>
  <c r="S1054" i="67"/>
  <c r="S808" i="67"/>
  <c r="S1052" i="67"/>
  <c r="S600" i="67"/>
  <c r="S966" i="67"/>
  <c r="S305" i="67"/>
  <c r="S343" i="67"/>
  <c r="S1121" i="67"/>
  <c r="S1233" i="67"/>
  <c r="S476" i="67"/>
  <c r="S390" i="67"/>
  <c r="S1232" i="67"/>
  <c r="S267" i="67"/>
  <c r="S215" i="67"/>
  <c r="S1103" i="67"/>
  <c r="S1063" i="67"/>
  <c r="S960" i="67"/>
  <c r="S1199" i="67"/>
  <c r="S788" i="67"/>
  <c r="S840" i="67"/>
  <c r="S935" i="67"/>
  <c r="S893" i="67"/>
  <c r="S879" i="67"/>
  <c r="S1005" i="67"/>
  <c r="S1172" i="67"/>
  <c r="S463" i="67"/>
  <c r="S1168" i="67"/>
  <c r="S1214" i="67"/>
  <c r="S214" i="67"/>
  <c r="S574" i="67"/>
  <c r="S55" i="67"/>
  <c r="S614" i="67"/>
  <c r="S462" i="67"/>
  <c r="S787" i="67"/>
  <c r="S113" i="67"/>
  <c r="S350" i="67"/>
  <c r="S66" i="67"/>
  <c r="S1085" i="67"/>
  <c r="S213" i="67"/>
  <c r="S112" i="67"/>
  <c r="S1034" i="67"/>
  <c r="S541" i="67"/>
  <c r="S68" i="67"/>
  <c r="S530" i="67"/>
  <c r="S467" i="67"/>
  <c r="S402" i="67"/>
  <c r="S846" i="67"/>
  <c r="S375" i="67"/>
  <c r="S649" i="67"/>
  <c r="S1046" i="67"/>
  <c r="S325" i="67"/>
  <c r="S593" i="67"/>
  <c r="S1014" i="67"/>
  <c r="S413" i="67"/>
  <c r="S212" i="67"/>
  <c r="S450" i="67"/>
  <c r="S1151" i="67"/>
  <c r="S478" i="67"/>
  <c r="S36" i="67"/>
  <c r="S1122" i="67"/>
  <c r="S648" i="67"/>
  <c r="S542" i="67"/>
  <c r="S33" i="67"/>
  <c r="S956" i="67"/>
  <c r="S647" i="67"/>
  <c r="S439" i="67"/>
  <c r="S31" i="67"/>
  <c r="S1016" i="67"/>
  <c r="S1142" i="67"/>
  <c r="S51" i="67"/>
  <c r="S470" i="67"/>
  <c r="S211" i="67"/>
  <c r="S1112" i="67"/>
  <c r="S1110" i="67"/>
  <c r="S575" i="67"/>
  <c r="S922" i="67"/>
  <c r="S816" i="67"/>
  <c r="S245" i="67"/>
  <c r="S544" i="67"/>
  <c r="S210" i="67"/>
  <c r="S786" i="67"/>
  <c r="S1093" i="67"/>
  <c r="S289" i="67"/>
  <c r="S584" i="67"/>
  <c r="S282" i="67"/>
  <c r="S386" i="67"/>
  <c r="S235" i="67"/>
  <c r="S579" i="67"/>
  <c r="S83" i="67"/>
  <c r="S902" i="67"/>
  <c r="S410" i="67"/>
  <c r="S578" i="67"/>
  <c r="S926" i="67"/>
  <c r="S870" i="67"/>
  <c r="S763" i="67"/>
  <c r="S440" i="67"/>
  <c r="S16" i="67"/>
  <c r="S484" i="67"/>
  <c r="S900" i="67"/>
  <c r="S1040" i="67"/>
  <c r="S855" i="67"/>
  <c r="S209" i="67"/>
  <c r="S839" i="67"/>
  <c r="S646" i="67"/>
  <c r="S991" i="67"/>
  <c r="S568" i="67"/>
  <c r="S526" i="67"/>
  <c r="S527" i="67"/>
  <c r="S208" i="67"/>
  <c r="S111" i="67"/>
  <c r="S613" i="67"/>
  <c r="S731" i="67"/>
  <c r="S207" i="67"/>
  <c r="S558" i="67"/>
  <c r="S730" i="67"/>
  <c r="S869" i="67"/>
  <c r="S1189" i="67"/>
  <c r="S90" i="67"/>
  <c r="S743" i="67"/>
  <c r="S921" i="67"/>
  <c r="S53" i="67"/>
  <c r="S401" i="67"/>
  <c r="S378" i="67"/>
  <c r="S110" i="67"/>
  <c r="S762" i="67"/>
  <c r="S344" i="67"/>
  <c r="S480" i="67"/>
  <c r="S489" i="67"/>
  <c r="S557" i="67"/>
  <c r="S1153" i="67"/>
  <c r="S665" i="67"/>
  <c r="S815" i="67"/>
  <c r="S664" i="67"/>
  <c r="S1235" i="67"/>
  <c r="S942" i="67"/>
  <c r="S878" i="67"/>
  <c r="S3" i="67"/>
  <c r="S629" i="67"/>
  <c r="S255" i="67"/>
  <c r="S696" i="67"/>
  <c r="S745" i="67"/>
  <c r="S996" i="67"/>
  <c r="S310" i="67"/>
  <c r="S1033" i="67"/>
  <c r="S304" i="67"/>
  <c r="S206" i="67"/>
  <c r="S609" i="67"/>
  <c r="S759" i="67"/>
  <c r="S1045" i="67"/>
  <c r="S205" i="67"/>
  <c r="S80" i="67"/>
  <c r="S645" i="67"/>
  <c r="S65" i="67"/>
  <c r="S19" i="67"/>
  <c r="S591" i="67"/>
  <c r="S679" i="67"/>
  <c r="S204" i="67"/>
  <c r="S203" i="67"/>
  <c r="S555" i="67"/>
  <c r="S704" i="67"/>
  <c r="S1180" i="67"/>
  <c r="S1137" i="67"/>
  <c r="S1163" i="67"/>
  <c r="S497" i="67"/>
  <c r="S446" i="67"/>
  <c r="S435" i="67"/>
  <c r="S64" i="67"/>
  <c r="S1140" i="67"/>
  <c r="S437" i="67"/>
  <c r="S496" i="67"/>
  <c r="S974" i="67"/>
  <c r="S502" i="67"/>
  <c r="S1078" i="67"/>
  <c r="S238" i="67"/>
  <c r="S109" i="67"/>
  <c r="S785" i="67"/>
  <c r="S108" i="67"/>
  <c r="S632" i="67"/>
  <c r="S984" i="67"/>
  <c r="S583" i="67"/>
  <c r="S899" i="67"/>
  <c r="S978" i="67"/>
  <c r="S631" i="67"/>
  <c r="S950" i="67"/>
  <c r="S695" i="67"/>
  <c r="S694" i="67"/>
  <c r="S385" i="67"/>
  <c r="S202" i="67"/>
  <c r="S1032" i="67"/>
  <c r="S400" i="67"/>
  <c r="S464" i="67"/>
  <c r="S556" i="67"/>
  <c r="S1211" i="67"/>
  <c r="S1174" i="67"/>
  <c r="S82" i="67"/>
  <c r="S370" i="67"/>
  <c r="S866" i="67"/>
  <c r="S577" i="67"/>
  <c r="S47" i="67"/>
  <c r="S453" i="67"/>
  <c r="S1072" i="67"/>
  <c r="S1031" i="67"/>
  <c r="S1179" i="67"/>
  <c r="S315" i="67"/>
  <c r="S1212" i="67"/>
  <c r="S939" i="67"/>
  <c r="S409" i="67"/>
  <c r="S1188" i="67"/>
  <c r="S285" i="67"/>
  <c r="S516" i="67"/>
  <c r="S990" i="67"/>
  <c r="S998" i="67"/>
  <c r="S1004" i="67"/>
  <c r="S673" i="67"/>
  <c r="S1115" i="67"/>
  <c r="S977" i="67"/>
  <c r="S569" i="67"/>
  <c r="S729" i="67"/>
  <c r="S814" i="67"/>
  <c r="S784" i="67"/>
  <c r="S728" i="67"/>
  <c r="S824" i="67"/>
  <c r="S920" i="67"/>
  <c r="S861" i="67"/>
  <c r="S700" i="67"/>
  <c r="S738" i="67"/>
  <c r="S620" i="67"/>
  <c r="S919" i="67"/>
  <c r="S1223" i="67"/>
  <c r="S201" i="67"/>
  <c r="S1150" i="67"/>
  <c r="S612" i="67"/>
  <c r="S699" i="67"/>
  <c r="S408" i="67"/>
  <c r="S1015" i="67"/>
  <c r="S949" i="67"/>
  <c r="S200" i="67"/>
  <c r="S122" i="67"/>
  <c r="S1213" i="67"/>
  <c r="S12" i="67"/>
  <c r="S741" i="67"/>
  <c r="S1217" i="67"/>
  <c r="S918" i="67"/>
  <c r="S199" i="67"/>
  <c r="S472" i="67"/>
  <c r="S52" i="67"/>
  <c r="S860" i="67"/>
  <c r="S1210" i="67"/>
  <c r="S910" i="67"/>
  <c r="S457" i="67"/>
  <c r="S1125" i="67"/>
  <c r="S953" i="67"/>
  <c r="S281" i="67"/>
  <c r="S1231" i="67"/>
  <c r="S6" i="67"/>
  <c r="S237" i="67"/>
  <c r="S384" i="67"/>
  <c r="S69" i="67"/>
  <c r="S198" i="67"/>
  <c r="S197" i="67"/>
  <c r="S644" i="67"/>
  <c r="S123" i="67"/>
  <c r="S838" i="67"/>
  <c r="S196" i="67"/>
  <c r="S506" i="67"/>
  <c r="S1204" i="67"/>
  <c r="S418" i="67"/>
  <c r="S195" i="67"/>
  <c r="S783" i="67"/>
  <c r="S194" i="67"/>
  <c r="S693" i="67"/>
  <c r="S782" i="67"/>
  <c r="S769" i="67"/>
  <c r="S517" i="67"/>
  <c r="S522" i="67"/>
  <c r="S1113" i="67"/>
  <c r="S553" i="67"/>
  <c r="S1030" i="67"/>
  <c r="S837" i="67"/>
  <c r="S260" i="67"/>
  <c r="S8" i="67"/>
  <c r="S512" i="67"/>
  <c r="S727" i="67"/>
  <c r="S529" i="67"/>
  <c r="S46" i="67"/>
  <c r="S23" i="67"/>
  <c r="S1076" i="67"/>
  <c r="S753" i="67"/>
  <c r="S89" i="67"/>
  <c r="S323" i="67"/>
  <c r="S445" i="67"/>
  <c r="S420" i="67"/>
  <c r="S823" i="67"/>
  <c r="S268" i="67"/>
  <c r="S244" i="67"/>
  <c r="S1209" i="67"/>
  <c r="S286" i="67"/>
  <c r="S892" i="67"/>
  <c r="S377" i="67"/>
  <c r="S1080" i="67"/>
  <c r="S11" i="67"/>
  <c r="S193" i="67"/>
  <c r="S95" i="67"/>
  <c r="S539" i="67"/>
  <c r="S643" i="67"/>
  <c r="S337" i="67"/>
  <c r="S655" i="67"/>
  <c r="S481" i="67"/>
  <c r="S412" i="67"/>
  <c r="S877" i="67"/>
  <c r="S772" i="67"/>
  <c r="S807" i="67"/>
  <c r="S524" i="67"/>
  <c r="S1098" i="67"/>
  <c r="S13" i="67"/>
  <c r="S10" i="67"/>
  <c r="S726" i="67"/>
  <c r="S567" i="67"/>
  <c r="S455" i="67"/>
  <c r="S303" i="67"/>
  <c r="S63" i="67"/>
  <c r="S398" i="67"/>
  <c r="S1126" i="67"/>
  <c r="S274" i="67"/>
  <c r="S1079" i="67"/>
  <c r="S536" i="67"/>
  <c r="S1081" i="67"/>
  <c r="S868" i="67"/>
  <c r="S192" i="67"/>
  <c r="S1118" i="67"/>
  <c r="S191" i="67"/>
  <c r="S427" i="67"/>
  <c r="S642" i="67"/>
  <c r="S190" i="67"/>
  <c r="S533" i="67"/>
  <c r="S836" i="67"/>
  <c r="S608" i="67"/>
  <c r="S430" i="67"/>
  <c r="S1155" i="67"/>
  <c r="S835" i="67"/>
  <c r="S189" i="67"/>
  <c r="S351" i="67"/>
  <c r="S32" i="67"/>
  <c r="S854" i="67"/>
  <c r="S917" i="67"/>
  <c r="S346" i="67"/>
  <c r="S513" i="67"/>
  <c r="S1149" i="67"/>
  <c r="S834" i="67"/>
  <c r="S768" i="67"/>
  <c r="S258" i="67"/>
  <c r="S459" i="67"/>
  <c r="S456" i="67"/>
  <c r="S188" i="67"/>
  <c r="S740" i="67"/>
  <c r="S275" i="67"/>
  <c r="S725" i="67"/>
  <c r="S81" i="67"/>
  <c r="S670" i="67"/>
  <c r="S908" i="67"/>
  <c r="S1100" i="67"/>
  <c r="S1029" i="67"/>
  <c r="S1075" i="67"/>
  <c r="S756" i="67"/>
  <c r="S766" i="67"/>
  <c r="S94" i="67"/>
  <c r="S858" i="67"/>
  <c r="S187" i="67"/>
  <c r="S186" i="67"/>
  <c r="S254" i="67"/>
  <c r="S863" i="67"/>
  <c r="S724" i="67"/>
  <c r="S383" i="67"/>
  <c r="S185" i="67"/>
  <c r="S951" i="67"/>
  <c r="S619" i="67"/>
  <c r="S1109" i="67"/>
  <c r="S590" i="67"/>
  <c r="S483" i="67"/>
  <c r="S723" i="67"/>
  <c r="S184" i="67"/>
  <c r="S1013" i="67"/>
  <c r="S1028" i="67"/>
  <c r="S183" i="67"/>
  <c r="S1205" i="67"/>
  <c r="S107" i="67"/>
  <c r="S182" i="67"/>
  <c r="S604" i="67"/>
  <c r="S887" i="67"/>
  <c r="S181" i="67"/>
  <c r="S423" i="67"/>
  <c r="S948" i="67"/>
  <c r="S928" i="67"/>
  <c r="S180" i="67"/>
  <c r="S594" i="67"/>
  <c r="S62" i="67"/>
  <c r="S382" i="67"/>
  <c r="S833" i="67"/>
  <c r="S179" i="67"/>
  <c r="S832" i="67"/>
  <c r="S1198" i="67"/>
  <c r="S813" i="67"/>
  <c r="S391" i="67"/>
  <c r="S396" i="67"/>
  <c r="S970" i="67"/>
  <c r="S812" i="67"/>
  <c r="S820" i="67"/>
  <c r="S97" i="67"/>
  <c r="S570" i="67"/>
  <c r="S831" i="67"/>
  <c r="S389" i="67"/>
  <c r="S781" i="67"/>
  <c r="S1187" i="67"/>
  <c r="S1069" i="67"/>
  <c r="S1195" i="67"/>
  <c r="S876" i="67"/>
  <c r="S722" i="67"/>
  <c r="S1027" i="67"/>
  <c r="S178" i="67"/>
  <c r="S1197" i="67"/>
  <c r="S1012" i="67"/>
  <c r="S1097" i="67"/>
  <c r="S561" i="67"/>
  <c r="S573" i="67"/>
  <c r="S1011" i="67"/>
  <c r="S933" i="67"/>
  <c r="S363" i="67"/>
  <c r="S356" i="67"/>
  <c r="S177" i="67"/>
  <c r="S45" i="67"/>
  <c r="S606" i="67"/>
  <c r="S739" i="67"/>
  <c r="S626" i="67"/>
  <c r="S249" i="67"/>
  <c r="S795" i="67"/>
  <c r="S312" i="67"/>
  <c r="S925" i="67"/>
  <c r="S1010" i="67"/>
  <c r="S44" i="67"/>
  <c r="S339" i="67"/>
  <c r="S981" i="67"/>
  <c r="S88" i="67"/>
  <c r="S1148" i="67"/>
  <c r="S1061" i="67"/>
  <c r="S368" i="67"/>
  <c r="S176" i="67"/>
  <c r="S248" i="67"/>
  <c r="S1160" i="67"/>
  <c r="S309" i="67"/>
  <c r="S284" i="67"/>
  <c r="S30" i="67"/>
  <c r="S1066" i="67"/>
  <c r="S106" i="67"/>
  <c r="S269" i="67"/>
  <c r="S280" i="67"/>
  <c r="S686" i="67"/>
  <c r="S1009" i="67"/>
  <c r="S175" i="67"/>
  <c r="S749" i="67"/>
  <c r="S818" i="67"/>
  <c r="S822" i="67"/>
  <c r="S1047" i="67"/>
  <c r="S43" i="67"/>
  <c r="S538" i="67"/>
  <c r="S692" i="67"/>
  <c r="S1175" i="67"/>
  <c r="S1132" i="67"/>
  <c r="S174" i="67"/>
  <c r="S965" i="67"/>
  <c r="S1186" i="67"/>
  <c r="S755" i="67"/>
  <c r="S236" i="67"/>
  <c r="S572" i="67"/>
  <c r="S989" i="67"/>
  <c r="S173" i="67"/>
  <c r="S1185" i="67"/>
  <c r="S941" i="67"/>
  <c r="S1222" i="67"/>
  <c r="S1108" i="67"/>
  <c r="S563" i="67"/>
  <c r="S501" i="67"/>
  <c r="S172" i="67"/>
  <c r="S105" i="67"/>
  <c r="S1178" i="67"/>
  <c r="S56" i="67"/>
  <c r="S508" i="67"/>
  <c r="S264" i="67"/>
  <c r="S611" i="67"/>
  <c r="S407" i="67"/>
  <c r="S347" i="67"/>
  <c r="S261" i="67"/>
  <c r="S1026" i="67"/>
  <c r="S1037" i="67"/>
  <c r="S38" i="67"/>
  <c r="S25" i="67"/>
  <c r="S958" i="67"/>
  <c r="S262" i="67"/>
  <c r="S87" i="67"/>
  <c r="S691" i="67"/>
  <c r="S335" i="67"/>
  <c r="S171" i="67"/>
  <c r="S1194" i="67"/>
  <c r="S42" i="67"/>
  <c r="S581" i="67"/>
  <c r="S721" i="67"/>
  <c r="S460" i="67"/>
  <c r="S849" i="67"/>
  <c r="S313" i="67"/>
  <c r="S589" i="67"/>
  <c r="S75" i="67"/>
  <c r="S24" i="67"/>
  <c r="S672" i="67"/>
  <c r="S367" i="67"/>
  <c r="S495" i="67"/>
  <c r="S302" i="67"/>
  <c r="S170" i="67"/>
  <c r="S169" i="67"/>
  <c r="S1044" i="67"/>
  <c r="S168" i="67"/>
  <c r="S301" i="67"/>
  <c r="S623" i="67"/>
  <c r="S287" i="67"/>
  <c r="S352" i="67"/>
  <c r="S35" i="67"/>
  <c r="S428" i="67"/>
  <c r="S387" i="67"/>
  <c r="S906" i="67"/>
  <c r="S720" i="67"/>
  <c r="S1102" i="67"/>
  <c r="S334" i="67"/>
  <c r="S531" i="67"/>
  <c r="S1117" i="67"/>
  <c r="S500" i="67"/>
  <c r="S104" i="67"/>
  <c r="S1043" i="67"/>
  <c r="S279" i="67"/>
  <c r="S896" i="67"/>
  <c r="S1171" i="67"/>
  <c r="S1184" i="67"/>
  <c r="S50" i="67"/>
  <c r="S74" i="67"/>
  <c r="S830" i="67"/>
  <c r="S641" i="67"/>
  <c r="S924" i="67"/>
  <c r="S1123" i="67"/>
  <c r="S671" i="67"/>
  <c r="S167" i="67"/>
  <c r="S166" i="67"/>
  <c r="S1131" i="67"/>
  <c r="S165" i="67"/>
  <c r="S761" i="67"/>
  <c r="S1183" i="67"/>
  <c r="S406" i="67"/>
  <c r="S164" i="67"/>
  <c r="S288" i="67"/>
  <c r="S1230" i="67"/>
  <c r="S656" i="67"/>
  <c r="S592" i="67"/>
  <c r="S514" i="67"/>
  <c r="S719" i="67"/>
  <c r="S1025" i="67"/>
  <c r="S253" i="67"/>
  <c r="S475" i="67"/>
  <c r="S809" i="67"/>
  <c r="S534" i="67"/>
  <c r="S640" i="67"/>
  <c r="S703" i="67"/>
  <c r="S800" i="67"/>
  <c r="S1147" i="67"/>
  <c r="S562" i="67"/>
  <c r="S905" i="67"/>
  <c r="S605" i="67"/>
  <c r="S588" i="67"/>
  <c r="S1038" i="67"/>
  <c r="S1105" i="67"/>
  <c r="S543" i="67"/>
  <c r="S300" i="67"/>
  <c r="S780" i="67"/>
  <c r="S273" i="67"/>
  <c r="S163" i="67"/>
  <c r="S1003" i="67"/>
  <c r="S779" i="67"/>
  <c r="S639" i="67"/>
  <c r="S381" i="67"/>
  <c r="S936" i="67"/>
  <c r="S482" i="67"/>
  <c r="S433" i="67"/>
  <c r="S432" i="67"/>
  <c r="S554" i="67"/>
  <c r="S126" i="67"/>
  <c r="S963" i="67"/>
  <c r="S618" i="67"/>
  <c r="S852" i="67"/>
  <c r="S162" i="67"/>
  <c r="S1024" i="67"/>
  <c r="S299" i="67"/>
  <c r="S799" i="67"/>
  <c r="S499" i="67"/>
  <c r="S1023" i="67"/>
  <c r="S1128" i="67"/>
  <c r="S395" i="67"/>
  <c r="S983" i="67"/>
  <c r="S103" i="67"/>
  <c r="S243" i="67"/>
  <c r="S916" i="67"/>
  <c r="S120" i="67"/>
  <c r="S995" i="67"/>
  <c r="S61" i="67"/>
  <c r="S380" i="67"/>
  <c r="S742" i="67"/>
  <c r="S1206" i="67"/>
  <c r="S49" i="67"/>
  <c r="S1049" i="67"/>
  <c r="S1022" i="67"/>
  <c r="S93" i="67"/>
  <c r="S161" i="67"/>
  <c r="S86" i="67"/>
  <c r="S1096" i="67"/>
  <c r="S494" i="67"/>
  <c r="S60" i="67"/>
  <c r="S757" i="67"/>
  <c r="S41" i="67"/>
  <c r="S884" i="67"/>
  <c r="S160" i="67"/>
  <c r="S159" i="67"/>
  <c r="S915" i="67"/>
  <c r="S718" i="67"/>
  <c r="S1048" i="67"/>
  <c r="S943" i="67"/>
  <c r="S332" i="67"/>
  <c r="S748" i="67"/>
  <c r="S442" i="67"/>
  <c r="S1167" i="67"/>
  <c r="S67" i="67"/>
  <c r="S1104" i="67"/>
  <c r="S895" i="67"/>
  <c r="S29" i="67"/>
  <c r="S717" i="67"/>
  <c r="S669" i="67"/>
  <c r="S758" i="67"/>
  <c r="S859" i="67"/>
  <c r="S980" i="67"/>
  <c r="S28" i="67"/>
  <c r="S1161" i="67"/>
  <c r="S685" i="67"/>
  <c r="S271" i="67"/>
  <c r="S829" i="67"/>
  <c r="S875" i="67"/>
  <c r="S1107" i="67"/>
  <c r="S121" i="67"/>
  <c r="S358" i="67"/>
  <c r="S362" i="67"/>
  <c r="S566" i="67"/>
  <c r="S158" i="67"/>
  <c r="S319" i="67"/>
  <c r="S451" i="67"/>
  <c r="S242" i="67"/>
  <c r="S1141" i="67"/>
  <c r="S938" i="67"/>
  <c r="S622" i="67"/>
  <c r="S157" i="67"/>
  <c r="S461" i="67"/>
  <c r="S1229" i="67"/>
  <c r="S565" i="67"/>
  <c r="S327" i="67"/>
  <c r="S865" i="67"/>
  <c r="S156" i="67"/>
  <c r="S360" i="67"/>
  <c r="S587" i="67"/>
  <c r="S962" i="67"/>
  <c r="S259" i="67"/>
  <c r="S716" i="67"/>
  <c r="S638" i="67"/>
  <c r="S471" i="67"/>
  <c r="S804" i="67"/>
  <c r="S690" i="67"/>
  <c r="S505" i="67"/>
  <c r="S520" i="67"/>
  <c r="S519" i="67"/>
  <c r="S1002" i="67"/>
  <c r="S677" i="67"/>
  <c r="S715" i="67"/>
  <c r="S617" i="67"/>
  <c r="S348" i="67"/>
  <c r="S521" i="67"/>
  <c r="S518" i="67"/>
  <c r="S73" i="67"/>
  <c r="S663" i="67"/>
  <c r="S241" i="67"/>
  <c r="S102" i="67"/>
  <c r="S1203" i="67"/>
  <c r="S828" i="67"/>
  <c r="S819" i="67"/>
  <c r="S394" i="67"/>
  <c r="S1086" i="67"/>
  <c r="S714" i="67"/>
  <c r="S973" i="67"/>
  <c r="S713" i="67"/>
  <c r="S737" i="67"/>
  <c r="S775" i="67"/>
  <c r="S155" i="67"/>
  <c r="S947" i="67"/>
  <c r="S366" i="67"/>
  <c r="S1120" i="67"/>
  <c r="S1082" i="67"/>
  <c r="S392" i="67"/>
  <c r="S889" i="67"/>
  <c r="S1156" i="67"/>
  <c r="S891" i="67"/>
  <c r="S1169" i="67"/>
  <c r="S1164" i="67"/>
  <c r="S625" i="67"/>
  <c r="S405" i="67"/>
  <c r="S988" i="67"/>
  <c r="S684" i="67"/>
  <c r="S298" i="67"/>
  <c r="S424" i="67"/>
  <c r="S821" i="67"/>
  <c r="S683" i="67"/>
  <c r="S1215" i="67"/>
  <c r="S487" i="67"/>
  <c r="S154" i="67"/>
  <c r="S297" i="67"/>
  <c r="S940" i="67"/>
  <c r="S48" i="67"/>
  <c r="S1158" i="67"/>
  <c r="S580" i="67"/>
  <c r="S1071" i="67"/>
  <c r="S101" i="67"/>
  <c r="S1216" i="67"/>
  <c r="S336" i="67"/>
  <c r="S827" i="67"/>
  <c r="S1193" i="67"/>
  <c r="S778" i="67"/>
  <c r="S1092" i="67"/>
  <c r="S712" i="67"/>
  <c r="S153" i="67"/>
  <c r="S1095" i="67"/>
  <c r="S1135" i="67"/>
  <c r="S152" i="67"/>
  <c r="S355" i="67"/>
  <c r="S903" i="67"/>
  <c r="S509" i="67"/>
  <c r="S371" i="67"/>
  <c r="S560" i="67"/>
  <c r="S449" i="67"/>
  <c r="S890" i="67"/>
  <c r="S488" i="67"/>
  <c r="S1177" i="67"/>
  <c r="S698" i="67"/>
  <c r="S151" i="67"/>
  <c r="S798" i="67"/>
  <c r="S564" i="67"/>
  <c r="S150" i="67"/>
  <c r="S637" i="67"/>
  <c r="S848" i="67"/>
  <c r="S752" i="67"/>
  <c r="S548" i="67"/>
  <c r="S546" i="67"/>
  <c r="S711" i="67"/>
  <c r="S1021" i="67"/>
  <c r="S706" i="67"/>
  <c r="S811" i="67"/>
  <c r="S1008" i="67"/>
  <c r="S710" i="67"/>
  <c r="S1042" i="67"/>
  <c r="S1166" i="67"/>
  <c r="S1060" i="67"/>
  <c r="S266" i="67"/>
  <c r="S486" i="67"/>
  <c r="S40" i="67"/>
  <c r="S525" i="67"/>
  <c r="S628" i="67"/>
  <c r="S708" i="67"/>
  <c r="S744" i="67"/>
  <c r="S1146" i="67"/>
  <c r="S491" i="67"/>
  <c r="S504" i="67"/>
  <c r="S794" i="67"/>
  <c r="S149" i="67"/>
  <c r="S72" i="67"/>
  <c r="S923" i="67"/>
  <c r="S511" i="67"/>
  <c r="S404" i="67"/>
  <c r="S100" i="67"/>
  <c r="S682" i="67"/>
  <c r="S874" i="67"/>
  <c r="S148" i="67"/>
  <c r="S1056" i="67"/>
  <c r="S448" i="67"/>
  <c r="S1055" i="67"/>
  <c r="S57" i="67"/>
  <c r="S528" i="67"/>
  <c r="S537" i="67"/>
  <c r="S810" i="67"/>
  <c r="S510" i="67"/>
  <c r="S376" i="67"/>
  <c r="S416" i="67"/>
  <c r="S1145" i="67"/>
  <c r="S857" i="67"/>
  <c r="S147" i="67"/>
  <c r="S969" i="67"/>
  <c r="S498" i="67"/>
  <c r="S272" i="67"/>
  <c r="S296" i="67"/>
  <c r="S295" i="67"/>
  <c r="S15" i="67"/>
  <c r="S1182" i="67"/>
  <c r="S146" i="67"/>
  <c r="S1067" i="67"/>
  <c r="S873" i="67"/>
  <c r="S1068" i="67"/>
  <c r="S972" i="67"/>
  <c r="S419" i="67"/>
  <c r="S701" i="67"/>
  <c r="S324" i="67"/>
  <c r="S689" i="67"/>
  <c r="S252" i="67"/>
  <c r="S379" i="67"/>
  <c r="S372" i="67"/>
  <c r="S71" i="67"/>
  <c r="S688" i="67"/>
  <c r="S1001" i="67"/>
  <c r="S276" i="67"/>
  <c r="S657" i="67"/>
  <c r="S399" i="67"/>
  <c r="S145" i="67"/>
  <c r="S1020" i="67"/>
  <c r="S1133" i="67"/>
  <c r="S144" i="67"/>
  <c r="S99" i="67"/>
  <c r="S630" i="67"/>
  <c r="S22" i="67"/>
  <c r="S636" i="67"/>
  <c r="S474" i="67"/>
  <c r="S143" i="67"/>
  <c r="S1111" i="67"/>
  <c r="S1236" i="67"/>
  <c r="S803" i="67"/>
  <c r="S326" i="67"/>
  <c r="S142" i="67"/>
  <c r="S331" i="67"/>
  <c r="S678" i="67"/>
  <c r="S806" i="67"/>
  <c r="S797" i="67"/>
  <c r="S805" i="67"/>
  <c r="S373" i="67"/>
  <c r="S624" i="67"/>
  <c r="S709" i="67"/>
  <c r="S294" i="67"/>
  <c r="S353" i="67"/>
  <c r="S1192" i="67"/>
  <c r="S278" i="67"/>
  <c r="S361" i="67"/>
  <c r="S354" i="67"/>
  <c r="S1073" i="67"/>
  <c r="S98" i="67"/>
  <c r="S79" i="67"/>
  <c r="S1136" i="67"/>
  <c r="S1228" i="67"/>
  <c r="S411" i="67"/>
  <c r="S862" i="67"/>
  <c r="S610" i="67"/>
  <c r="S5" i="67"/>
  <c r="S635" i="67"/>
  <c r="S705" i="67"/>
  <c r="S1227" i="67"/>
  <c r="S1221" i="67"/>
  <c r="S70" i="67"/>
  <c r="S901" i="67"/>
  <c r="S388" i="67"/>
  <c r="S59" i="67"/>
  <c r="S1114" i="67"/>
  <c r="S796" i="67"/>
  <c r="S681" i="67"/>
  <c r="S1000" i="67"/>
  <c r="S634" i="67"/>
  <c r="S270" i="67"/>
  <c r="S141" i="67"/>
  <c r="S793" i="67"/>
  <c r="S140" i="67"/>
  <c r="S21" i="67"/>
  <c r="S747" i="67"/>
  <c r="S139" i="67"/>
  <c r="S138" i="67"/>
  <c r="S137" i="67"/>
  <c r="S85" i="67"/>
  <c r="S1091" i="67"/>
  <c r="S293" i="67"/>
  <c r="S774" i="67"/>
  <c r="S458" i="67"/>
  <c r="S263" i="67"/>
  <c r="S136" i="67"/>
  <c r="S957" i="67"/>
  <c r="S135" i="67"/>
  <c r="S338" i="67"/>
  <c r="S576" i="67"/>
  <c r="S1059" i="67"/>
  <c r="S134" i="67"/>
  <c r="S867" i="67"/>
  <c r="S277" i="67"/>
  <c r="S292" i="67"/>
  <c r="S1084" i="67"/>
  <c r="S341" i="67"/>
  <c r="S468" i="67"/>
  <c r="S1119" i="67"/>
  <c r="S964" i="67"/>
  <c r="S777" i="67"/>
  <c r="S1144" i="67"/>
  <c r="S133" i="67"/>
  <c r="S817" i="67"/>
  <c r="S1088" i="67"/>
  <c r="S132" i="67"/>
  <c r="S291" i="67"/>
  <c r="S431" i="67"/>
  <c r="S425" i="67"/>
  <c r="S493" i="67"/>
  <c r="S240" i="67"/>
  <c r="S1220" i="67"/>
  <c r="S1116" i="67"/>
  <c r="S1019" i="67"/>
  <c r="S864" i="67"/>
  <c r="S507" i="67"/>
  <c r="S7" i="67"/>
  <c r="S397" i="67"/>
  <c r="S680" i="67"/>
  <c r="S559" i="67"/>
  <c r="S595" i="67"/>
  <c r="S125" i="67"/>
  <c r="S124" i="67"/>
  <c r="S826" i="67"/>
  <c r="S999" i="67"/>
  <c r="S436" i="67"/>
  <c r="S914" i="67"/>
  <c r="S131" i="67"/>
  <c r="S659" i="67"/>
  <c r="S37" i="67"/>
  <c r="S535" i="67"/>
  <c r="S825" i="67"/>
  <c r="S547" i="67"/>
  <c r="S452" i="67"/>
  <c r="S599" i="67"/>
  <c r="S342" i="67"/>
  <c r="S130" i="67"/>
  <c r="S746" i="67"/>
  <c r="S129" i="67"/>
  <c r="S128" i="67"/>
  <c r="S662" i="67"/>
  <c r="S1087" i="67"/>
  <c r="S34" i="67"/>
  <c r="S888" i="67"/>
  <c r="S968" i="67"/>
  <c r="S946" i="67"/>
  <c r="S490" i="67"/>
  <c r="S1219" i="67"/>
  <c r="S913" i="67"/>
  <c r="S532" i="67"/>
  <c r="S660" i="67"/>
  <c r="S658" i="67"/>
  <c r="S932" i="67"/>
  <c r="S492" i="67"/>
  <c r="S239" i="67"/>
  <c r="S1226" i="67"/>
  <c r="S290" i="67"/>
  <c r="S466" i="67"/>
  <c r="S1041" i="67"/>
  <c r="S393" i="67"/>
  <c r="S702" i="67"/>
  <c r="S1101" i="67"/>
  <c r="S997" i="67"/>
  <c r="S1077" i="67"/>
  <c r="S1143" i="67"/>
  <c r="S127" i="67"/>
  <c r="S616" i="67"/>
  <c r="S872" i="67"/>
  <c r="S540" i="67"/>
  <c r="S84" i="67"/>
  <c r="S27" i="67"/>
  <c r="S615" i="67"/>
  <c r="S18" i="67"/>
  <c r="S1070" i="67"/>
  <c r="S1018" i="67"/>
  <c r="S633" i="67"/>
  <c r="S930" i="67"/>
  <c r="S952" i="67"/>
  <c r="S58" i="67"/>
  <c r="S912" i="67"/>
  <c r="S251" i="67"/>
  <c r="S760" i="67"/>
  <c r="I210" i="67" l="1"/>
  <c r="I542" i="67"/>
  <c r="I959" i="67"/>
  <c r="I951" i="67"/>
  <c r="I1101" i="67"/>
  <c r="I777" i="67"/>
  <c r="I284" i="67"/>
  <c r="I477" i="67"/>
  <c r="I434" i="67"/>
  <c r="I1128" i="67"/>
  <c r="I428" i="67"/>
  <c r="I773" i="67"/>
  <c r="I1122" i="67"/>
  <c r="I749" i="67"/>
  <c r="I544" i="67"/>
  <c r="I492" i="67"/>
  <c r="I948" i="67"/>
  <c r="I1061" i="67"/>
  <c r="I280" i="67"/>
  <c r="I660" i="67"/>
  <c r="I245" i="67"/>
  <c r="I1230" i="67"/>
  <c r="I901" i="67"/>
  <c r="I70" i="67"/>
  <c r="I62" i="67"/>
  <c r="I299" i="67"/>
  <c r="I703" i="67"/>
  <c r="I1083" i="67"/>
  <c r="I39" i="67"/>
  <c r="I352" i="67"/>
  <c r="I358" i="67"/>
  <c r="I429" i="67"/>
  <c r="I705" i="67"/>
  <c r="I883" i="67"/>
  <c r="I158" i="67"/>
  <c r="I732" i="67"/>
  <c r="I635" i="67"/>
  <c r="I916" i="67"/>
  <c r="I410" i="67"/>
  <c r="I588" i="67"/>
  <c r="I251" i="67"/>
  <c r="I723" i="67"/>
  <c r="I779" i="67"/>
  <c r="I234" i="67"/>
  <c r="I1088" i="67"/>
  <c r="I758" i="67"/>
  <c r="I757" i="67"/>
  <c r="I169" i="67"/>
  <c r="I725" i="67"/>
  <c r="I127" i="67"/>
  <c r="I908" i="67"/>
  <c r="I162" i="67"/>
  <c r="I41" i="67"/>
  <c r="I1022" i="67"/>
  <c r="I1038" i="67"/>
  <c r="I1050" i="67"/>
  <c r="I27" i="67"/>
  <c r="I1037" i="67"/>
  <c r="I300" i="67"/>
  <c r="I501" i="67"/>
  <c r="I924" i="67"/>
  <c r="I549" i="67"/>
  <c r="I338" i="67"/>
  <c r="I554" i="67"/>
  <c r="I563" i="67"/>
  <c r="I864" i="67"/>
  <c r="I264" i="67"/>
  <c r="I1029" i="67"/>
  <c r="I721" i="67"/>
  <c r="I1158" i="67"/>
  <c r="I897" i="67"/>
  <c r="I368" i="67"/>
  <c r="I275" i="67"/>
  <c r="I363" i="67"/>
  <c r="I641" i="67"/>
  <c r="I884" i="67"/>
  <c r="I172" i="67"/>
  <c r="I83" i="67"/>
  <c r="I669" i="67"/>
  <c r="I307" i="67"/>
  <c r="I221" i="67"/>
  <c r="I856" i="67"/>
  <c r="I451" i="67"/>
  <c r="I135" i="67"/>
  <c r="I318" i="67"/>
  <c r="I389" i="67"/>
  <c r="I581" i="67"/>
  <c r="I800" i="67"/>
  <c r="I432" i="67"/>
  <c r="I94" i="67"/>
  <c r="I415" i="67"/>
  <c r="I1023" i="67"/>
  <c r="I735" i="67"/>
  <c r="I957" i="67"/>
  <c r="I572" i="67"/>
  <c r="I685" i="67"/>
  <c r="I236" i="67"/>
  <c r="I508" i="67"/>
  <c r="I740" i="67"/>
  <c r="I1193" i="67"/>
  <c r="I396" i="67"/>
  <c r="I67" i="67"/>
  <c r="I334" i="67"/>
  <c r="I187" i="67"/>
  <c r="I74" i="67"/>
  <c r="I5" i="67"/>
  <c r="I1011" i="67"/>
  <c r="I895" i="67"/>
  <c r="I944" i="67"/>
  <c r="I702" i="67"/>
  <c r="I393" i="67"/>
  <c r="I1202" i="67"/>
  <c r="I622" i="67"/>
  <c r="I816" i="67"/>
  <c r="I490" i="67"/>
  <c r="I691" i="67"/>
  <c r="I1196" i="67"/>
  <c r="I277" i="67"/>
  <c r="I128" i="67"/>
  <c r="I447" i="67"/>
  <c r="I1049" i="67"/>
  <c r="I796" i="67"/>
  <c r="I922" i="67"/>
  <c r="I136" i="67"/>
  <c r="I499" i="67"/>
  <c r="I1026" i="67"/>
  <c r="I1221" i="67"/>
  <c r="I925" i="67"/>
  <c r="I719" i="67"/>
  <c r="I49" i="67"/>
  <c r="I188" i="67"/>
  <c r="I391" i="67"/>
  <c r="I235" i="67"/>
  <c r="I456" i="67"/>
  <c r="I1009" i="67"/>
  <c r="I941" i="67"/>
  <c r="I179" i="67"/>
  <c r="I328" i="67"/>
  <c r="I845" i="67"/>
  <c r="I433" i="67"/>
  <c r="I459" i="67"/>
  <c r="I912" i="67"/>
  <c r="I545" i="67"/>
  <c r="I261" i="67"/>
  <c r="I386" i="67"/>
  <c r="I120" i="67"/>
  <c r="I858" i="67"/>
  <c r="I718" i="67"/>
  <c r="I519" i="67"/>
  <c r="I1216" i="67"/>
  <c r="I1077" i="67"/>
  <c r="I336" i="67"/>
  <c r="I271" i="67"/>
  <c r="I482" i="67"/>
  <c r="I1178" i="67"/>
  <c r="I535" i="67"/>
  <c r="I263" i="67"/>
  <c r="I178" i="67"/>
  <c r="I106" i="67"/>
  <c r="I915" i="67"/>
  <c r="I219" i="67"/>
  <c r="I566" i="67"/>
  <c r="I946" i="67"/>
  <c r="I766" i="67"/>
  <c r="I717" i="67"/>
  <c r="I36" i="67"/>
  <c r="I45" i="67"/>
  <c r="I967" i="67"/>
  <c r="I54" i="67"/>
  <c r="I243" i="67"/>
  <c r="I1012" i="67"/>
  <c r="I576" i="67"/>
  <c r="I799" i="67"/>
  <c r="I1206" i="67"/>
  <c r="I382" i="67"/>
  <c r="I956" i="67"/>
  <c r="I1147" i="67"/>
  <c r="I458" i="67"/>
  <c r="I813" i="67"/>
  <c r="I742" i="67"/>
  <c r="I1224" i="67"/>
  <c r="I584" i="67"/>
  <c r="I133" i="67"/>
  <c r="I1043" i="67"/>
  <c r="I778" i="67"/>
  <c r="I1227" i="67"/>
  <c r="I829" i="67"/>
  <c r="I575" i="67"/>
  <c r="I290" i="67"/>
  <c r="I28" i="67"/>
  <c r="I1013" i="67"/>
  <c r="I175" i="67"/>
  <c r="I258" i="67"/>
  <c r="I1134" i="67"/>
  <c r="I340" i="67"/>
  <c r="I465" i="67"/>
  <c r="I1024" i="67"/>
  <c r="I896" i="67"/>
  <c r="I633" i="67"/>
  <c r="I18" i="67"/>
  <c r="I1132" i="67"/>
  <c r="I1003" i="67"/>
  <c r="I423" i="67"/>
  <c r="I768" i="67"/>
  <c r="I1066" i="67"/>
  <c r="I867" i="67"/>
  <c r="I116" i="67"/>
  <c r="I86" i="67"/>
  <c r="I940" i="67"/>
  <c r="I605" i="67"/>
  <c r="I369" i="67"/>
  <c r="I1143" i="67"/>
  <c r="I968" i="67"/>
  <c r="I1047" i="67"/>
  <c r="I58" i="67"/>
  <c r="I1010" i="67"/>
  <c r="I989" i="67"/>
  <c r="I610" i="67"/>
  <c r="I1105" i="67"/>
  <c r="I56" i="67"/>
  <c r="I388" i="67"/>
  <c r="I834" i="67"/>
  <c r="I507" i="67"/>
  <c r="I380" i="67"/>
  <c r="I882" i="67"/>
  <c r="I1234" i="67"/>
  <c r="I104" i="67"/>
  <c r="I1093" i="67"/>
  <c r="I265" i="67"/>
  <c r="I1110" i="67"/>
  <c r="I1018" i="67"/>
  <c r="I936" i="67"/>
  <c r="I483" i="67"/>
  <c r="I1112" i="67"/>
  <c r="I211" i="67"/>
  <c r="I381" i="67"/>
  <c r="I503" i="67"/>
  <c r="I934" i="67"/>
  <c r="I1184" i="67"/>
  <c r="I1069" i="67"/>
  <c r="I160" i="67"/>
  <c r="I1144" i="67"/>
  <c r="I931" i="67"/>
  <c r="I852" i="67"/>
  <c r="I61" i="67"/>
  <c r="I926" i="67"/>
  <c r="I97" i="67"/>
  <c r="I851" i="67"/>
  <c r="I347" i="67"/>
  <c r="I229" i="67"/>
  <c r="I312" i="67"/>
  <c r="I1198" i="67"/>
  <c r="I659" i="67"/>
  <c r="I1149" i="67"/>
  <c r="I817" i="67"/>
  <c r="I184" i="67"/>
  <c r="I715" i="67"/>
  <c r="I1100" i="67"/>
  <c r="I767" i="67"/>
  <c r="I42" i="67"/>
  <c r="I1226" i="67"/>
  <c r="I774" i="67"/>
  <c r="I161" i="67"/>
  <c r="I618" i="67"/>
  <c r="I130" i="67"/>
  <c r="I470" i="67"/>
  <c r="I590" i="67"/>
  <c r="I692" i="67"/>
  <c r="I513" i="67"/>
  <c r="I578" i="67"/>
  <c r="I1187" i="67"/>
  <c r="I639" i="67"/>
  <c r="I902" i="67"/>
  <c r="I473" i="67"/>
  <c r="I781" i="67"/>
  <c r="I995" i="67"/>
  <c r="I820" i="67"/>
  <c r="I248" i="67"/>
  <c r="I51" i="67"/>
  <c r="I876" i="67"/>
  <c r="I746" i="67"/>
  <c r="I1041" i="67"/>
  <c r="I406" i="67"/>
  <c r="I239" i="67"/>
  <c r="I346" i="67"/>
  <c r="I932" i="67"/>
  <c r="I367" i="67"/>
  <c r="I830" i="67"/>
  <c r="I163" i="67"/>
  <c r="I833" i="67"/>
  <c r="I917" i="67"/>
  <c r="I963" i="67"/>
  <c r="I35" i="67"/>
  <c r="I397" i="67"/>
  <c r="I293" i="67"/>
  <c r="I131" i="67"/>
  <c r="I1161" i="67"/>
  <c r="I1109" i="67"/>
  <c r="I1218" i="67"/>
  <c r="I1151" i="67"/>
  <c r="I1190" i="67"/>
  <c r="I48" i="67"/>
  <c r="I976" i="67"/>
  <c r="I103" i="67"/>
  <c r="I302" i="67"/>
  <c r="I945" i="67"/>
  <c r="I1107" i="67"/>
  <c r="I181" i="67"/>
  <c r="I668" i="67"/>
  <c r="I443" i="67"/>
  <c r="I134" i="67"/>
  <c r="I1019" i="67"/>
  <c r="I579" i="67"/>
  <c r="I854" i="67"/>
  <c r="I964" i="67"/>
  <c r="I1091" i="67"/>
  <c r="I952" i="67"/>
  <c r="I1165" i="67"/>
  <c r="I93" i="67"/>
  <c r="I32" i="67"/>
  <c r="I543" i="67"/>
  <c r="I1197" i="67"/>
  <c r="I78" i="67"/>
  <c r="I786" i="67"/>
  <c r="I812" i="67"/>
  <c r="I594" i="67"/>
  <c r="I1148" i="67"/>
  <c r="I615" i="67"/>
  <c r="I909" i="67"/>
  <c r="I29" i="67"/>
  <c r="I342" i="67"/>
  <c r="I478" i="67"/>
  <c r="I159" i="67"/>
  <c r="I495" i="67"/>
  <c r="I362" i="67"/>
  <c r="I1028" i="67"/>
  <c r="I33" i="67"/>
  <c r="I1116" i="67"/>
  <c r="I532" i="67"/>
  <c r="I997" i="67"/>
  <c r="I126" i="67"/>
  <c r="I1053" i="67"/>
  <c r="I905" i="67"/>
  <c r="I479" i="67"/>
  <c r="I562" i="67"/>
  <c r="I232" i="67"/>
  <c r="I339" i="67"/>
  <c r="I1131" i="67"/>
  <c r="I351" i="67"/>
  <c r="I872" i="67"/>
  <c r="I887" i="67"/>
  <c r="I84" i="67"/>
  <c r="I180" i="67"/>
  <c r="I1074" i="67"/>
  <c r="I288" i="67"/>
  <c r="I88" i="67"/>
  <c r="I780" i="67"/>
  <c r="I289" i="67"/>
  <c r="I60" i="67"/>
  <c r="I627" i="67"/>
  <c r="I1104" i="67"/>
  <c r="I687" i="67"/>
  <c r="I85" i="67"/>
  <c r="I870" i="67"/>
  <c r="I26" i="67"/>
  <c r="I677" i="67"/>
  <c r="I273" i="67"/>
  <c r="I760" i="67"/>
  <c r="I1057" i="67"/>
  <c r="I604" i="67"/>
  <c r="I1075" i="67"/>
  <c r="I648" i="67"/>
  <c r="I189" i="67"/>
  <c r="I1208" i="67"/>
  <c r="I112" i="67"/>
  <c r="I894" i="67"/>
  <c r="I1129" i="67"/>
  <c r="I402" i="67"/>
  <c r="I886" i="67"/>
  <c r="I937" i="67"/>
  <c r="I1214" i="67"/>
  <c r="I113" i="67"/>
  <c r="I76" i="67"/>
  <c r="I157" i="67"/>
  <c r="I865" i="67"/>
  <c r="I1062" i="67"/>
  <c r="I216" i="67"/>
  <c r="I322" i="67"/>
  <c r="I360" i="67"/>
  <c r="I788" i="67"/>
  <c r="I91" i="67"/>
  <c r="I750" i="67"/>
  <c r="I1052" i="67"/>
  <c r="I467" i="67"/>
  <c r="I1199" i="67"/>
  <c r="I485" i="67"/>
  <c r="I574" i="67"/>
  <c r="I327" i="67"/>
  <c r="I413" i="67"/>
  <c r="I390" i="67"/>
  <c r="I649" i="67"/>
  <c r="I585" i="67"/>
  <c r="I842" i="67"/>
  <c r="I621" i="67"/>
  <c r="I885" i="67"/>
  <c r="I1121" i="67"/>
  <c r="I992" i="67"/>
  <c r="I674" i="67"/>
  <c r="I214" i="67"/>
  <c r="I450" i="67"/>
  <c r="I666" i="67"/>
  <c r="I675" i="67"/>
  <c r="I907" i="67"/>
  <c r="I246" i="67"/>
  <c r="I808" i="67"/>
  <c r="I1099" i="67"/>
  <c r="I476" i="67"/>
  <c r="I115" i="67"/>
  <c r="I1138" i="67"/>
  <c r="I441" i="67"/>
  <c r="I1162" i="67"/>
  <c r="I1005" i="67"/>
  <c r="I530" i="67"/>
  <c r="I802" i="67"/>
  <c r="I1152" i="67"/>
  <c r="I1034" i="67"/>
  <c r="I256" i="67"/>
  <c r="I587" i="67"/>
  <c r="I218" i="67"/>
  <c r="I213" i="67"/>
  <c r="I68" i="67"/>
  <c r="I217" i="67"/>
  <c r="I1097" i="67"/>
  <c r="I215" i="67"/>
  <c r="I971" i="67"/>
  <c r="I96" i="67"/>
  <c r="I1054" i="67"/>
  <c r="I1014" i="67"/>
  <c r="I349" i="67"/>
  <c r="I317" i="67"/>
  <c r="I541" i="67"/>
  <c r="I267" i="67"/>
  <c r="I343" i="67"/>
  <c r="I960" i="67"/>
  <c r="I1007" i="67"/>
  <c r="I321" i="67"/>
  <c r="I114" i="67"/>
  <c r="I707" i="67"/>
  <c r="I9" i="67"/>
  <c r="I156" i="67"/>
  <c r="I667" i="67"/>
  <c r="I345" i="67"/>
  <c r="I904" i="67"/>
  <c r="I596" i="67"/>
  <c r="I259" i="67"/>
  <c r="I962" i="67"/>
  <c r="I650" i="67"/>
  <c r="I212" i="67"/>
  <c r="I306" i="67"/>
  <c r="I1006" i="67"/>
  <c r="I1085" i="67"/>
  <c r="I565" i="67"/>
  <c r="I880" i="67"/>
  <c r="I787" i="67"/>
  <c r="I471" i="67"/>
  <c r="I1130" i="67"/>
  <c r="I841" i="67"/>
  <c r="I1229" i="67"/>
  <c r="I1232" i="67"/>
  <c r="I1233" i="67"/>
  <c r="I305" i="67"/>
  <c r="I770" i="67"/>
  <c r="I461" i="67"/>
  <c r="I1200" i="67"/>
  <c r="I375" i="67"/>
  <c r="I454" i="67"/>
  <c r="I966" i="67"/>
  <c r="I1063" i="67"/>
  <c r="I716" i="67"/>
  <c r="I600" i="67"/>
  <c r="I651" i="67"/>
  <c r="I417" i="67"/>
  <c r="I1103" i="67"/>
  <c r="I846" i="67"/>
  <c r="I700" i="67"/>
  <c r="I843" i="67"/>
  <c r="I921" i="67"/>
  <c r="I20" i="67"/>
  <c r="I323" i="67"/>
  <c r="I947" i="67"/>
  <c r="I190" i="67"/>
  <c r="I427" i="67"/>
  <c r="I646" i="67"/>
  <c r="I1118" i="67"/>
  <c r="I52" i="67"/>
  <c r="I64" i="67"/>
  <c r="I642" i="67"/>
  <c r="I435" i="67"/>
  <c r="I807" i="67"/>
  <c r="I489" i="67"/>
  <c r="I109" i="67"/>
  <c r="I1065" i="67"/>
  <c r="I551" i="67"/>
  <c r="I684" i="67"/>
  <c r="I762" i="67"/>
  <c r="I729" i="67"/>
  <c r="I47" i="67"/>
  <c r="I154" i="67"/>
  <c r="I370" i="67"/>
  <c r="I223" i="67"/>
  <c r="I1076" i="67"/>
  <c r="I1153" i="67"/>
  <c r="I988" i="67"/>
  <c r="I727" i="67"/>
  <c r="I82" i="67"/>
  <c r="I694" i="67"/>
  <c r="I1098" i="67"/>
  <c r="I422" i="67"/>
  <c r="I533" i="67"/>
  <c r="I298" i="67"/>
  <c r="I539" i="67"/>
  <c r="I95" i="67"/>
  <c r="I445" i="67"/>
  <c r="I743" i="67"/>
  <c r="I155" i="67"/>
  <c r="I775" i="67"/>
  <c r="I942" i="67"/>
  <c r="I602" i="67"/>
  <c r="I978" i="67"/>
  <c r="I224" i="67"/>
  <c r="I772" i="67"/>
  <c r="I577" i="67"/>
  <c r="I597" i="67"/>
  <c r="I529" i="67"/>
  <c r="I512" i="67"/>
  <c r="I899" i="67"/>
  <c r="I23" i="67"/>
  <c r="I8" i="67"/>
  <c r="I1033" i="67"/>
  <c r="I1174" i="67"/>
  <c r="I268" i="67"/>
  <c r="I260" i="67"/>
  <c r="I1115" i="67"/>
  <c r="I446" i="67"/>
  <c r="I227" i="67"/>
  <c r="I737" i="67"/>
  <c r="I877" i="67"/>
  <c r="I974" i="67"/>
  <c r="I713" i="67"/>
  <c r="I412" i="67"/>
  <c r="I855" i="67"/>
  <c r="I993" i="67"/>
  <c r="I839" i="67"/>
  <c r="I982" i="67"/>
  <c r="I569" i="67"/>
  <c r="I6" i="67"/>
  <c r="I837" i="67"/>
  <c r="I1030" i="67"/>
  <c r="I1078" i="67"/>
  <c r="I497" i="67"/>
  <c r="I192" i="67"/>
  <c r="I553" i="67"/>
  <c r="I13" i="67"/>
  <c r="I193" i="67"/>
  <c r="I1113" i="67"/>
  <c r="I480" i="67"/>
  <c r="I330" i="67"/>
  <c r="I222" i="67"/>
  <c r="I90" i="67"/>
  <c r="I1163" i="67"/>
  <c r="I487" i="67"/>
  <c r="I481" i="67"/>
  <c r="I664" i="67"/>
  <c r="I1126" i="67"/>
  <c r="I522" i="67"/>
  <c r="I16" i="67"/>
  <c r="I1191" i="67"/>
  <c r="I517" i="67"/>
  <c r="I527" i="67"/>
  <c r="I1015" i="67"/>
  <c r="I1211" i="67"/>
  <c r="I696" i="67"/>
  <c r="I683" i="67"/>
  <c r="I673" i="67"/>
  <c r="I973" i="67"/>
  <c r="I601" i="67"/>
  <c r="I17" i="67"/>
  <c r="I556" i="67"/>
  <c r="I89" i="67"/>
  <c r="I631" i="67"/>
  <c r="I769" i="67"/>
  <c r="I1120" i="67"/>
  <c r="I612" i="67"/>
  <c r="I63" i="67"/>
  <c r="I1137" i="67"/>
  <c r="I440" i="67"/>
  <c r="I405" i="67"/>
  <c r="I661" i="67"/>
  <c r="I782" i="67"/>
  <c r="I1082" i="67"/>
  <c r="I714" i="67"/>
  <c r="I1086" i="67"/>
  <c r="I303" i="67"/>
  <c r="I310" i="67"/>
  <c r="I693" i="67"/>
  <c r="I11" i="67"/>
  <c r="I582" i="67"/>
  <c r="I1080" i="67"/>
  <c r="I496" i="67"/>
  <c r="I238" i="67"/>
  <c r="I655" i="67"/>
  <c r="I625" i="67"/>
  <c r="I1156" i="67"/>
  <c r="I228" i="67"/>
  <c r="I765" i="67"/>
  <c r="I866" i="67"/>
  <c r="I281" i="67"/>
  <c r="I194" i="67"/>
  <c r="I1189" i="67"/>
  <c r="I1004" i="67"/>
  <c r="I1180" i="67"/>
  <c r="I502" i="67"/>
  <c r="I583" i="67"/>
  <c r="I984" i="67"/>
  <c r="I704" i="67"/>
  <c r="I555" i="67"/>
  <c r="I783" i="67"/>
  <c r="I1089" i="67"/>
  <c r="I195" i="67"/>
  <c r="I557" i="67"/>
  <c r="I1235" i="67"/>
  <c r="I738" i="67"/>
  <c r="I398" i="67"/>
  <c r="I418" i="67"/>
  <c r="I424" i="67"/>
  <c r="I861" i="67"/>
  <c r="I203" i="67"/>
  <c r="I204" i="67"/>
  <c r="I438" i="67"/>
  <c r="I679" i="67"/>
  <c r="I552" i="67"/>
  <c r="I394" i="67"/>
  <c r="I1204" i="67"/>
  <c r="I784" i="67"/>
  <c r="I869" i="67"/>
  <c r="I1040" i="67"/>
  <c r="I392" i="67"/>
  <c r="I437" i="67"/>
  <c r="I12" i="67"/>
  <c r="I506" i="67"/>
  <c r="I591" i="67"/>
  <c r="I920" i="67"/>
  <c r="I998" i="67"/>
  <c r="I377" i="67"/>
  <c r="I990" i="67"/>
  <c r="I19" i="67"/>
  <c r="I953" i="67"/>
  <c r="I1164" i="67"/>
  <c r="I815" i="67"/>
  <c r="I1125" i="67"/>
  <c r="I823" i="67"/>
  <c r="I420" i="67"/>
  <c r="I665" i="67"/>
  <c r="I1140" i="67"/>
  <c r="I196" i="67"/>
  <c r="I632" i="67"/>
  <c r="I838" i="67"/>
  <c r="I979" i="67"/>
  <c r="I455" i="67"/>
  <c r="I889" i="67"/>
  <c r="I344" i="67"/>
  <c r="I892" i="67"/>
  <c r="I516" i="67"/>
  <c r="I753" i="67"/>
  <c r="I524" i="67"/>
  <c r="I286" i="67"/>
  <c r="I730" i="67"/>
  <c r="I868" i="67"/>
  <c r="I108" i="67"/>
  <c r="I734" i="67"/>
  <c r="I1150" i="67"/>
  <c r="I123" i="67"/>
  <c r="I644" i="67"/>
  <c r="I65" i="67"/>
  <c r="I201" i="67"/>
  <c r="I110" i="67"/>
  <c r="I1169" i="67"/>
  <c r="I366" i="67"/>
  <c r="I785" i="67"/>
  <c r="I92" i="67"/>
  <c r="I586" i="67"/>
  <c r="I1139" i="67"/>
  <c r="I558" i="67"/>
  <c r="I900" i="67"/>
  <c r="I645" i="67"/>
  <c r="I285" i="67"/>
  <c r="I676" i="67"/>
  <c r="I819" i="67"/>
  <c r="I950" i="67"/>
  <c r="I828" i="67"/>
  <c r="I80" i="67"/>
  <c r="I526" i="67"/>
  <c r="I568" i="67"/>
  <c r="I1081" i="67"/>
  <c r="I1106" i="67"/>
  <c r="I598" i="67"/>
  <c r="I46" i="67"/>
  <c r="I484" i="67"/>
  <c r="I205" i="67"/>
  <c r="I567" i="67"/>
  <c r="I726" i="67"/>
  <c r="I977" i="67"/>
  <c r="I207" i="67"/>
  <c r="I824" i="67"/>
  <c r="I1079" i="67"/>
  <c r="I208" i="67"/>
  <c r="I1064" i="67"/>
  <c r="I745" i="67"/>
  <c r="I881" i="67"/>
  <c r="I337" i="67"/>
  <c r="I197" i="67"/>
  <c r="I1188" i="67"/>
  <c r="I1203" i="67"/>
  <c r="I771" i="67"/>
  <c r="I198" i="67"/>
  <c r="I1045" i="67"/>
  <c r="I191" i="67"/>
  <c r="I10" i="67"/>
  <c r="I1223" i="67"/>
  <c r="I731" i="67"/>
  <c r="I409" i="67"/>
  <c r="I255" i="67"/>
  <c r="I733" i="67"/>
  <c r="I919" i="67"/>
  <c r="I226" i="67"/>
  <c r="I1213" i="67"/>
  <c r="I69" i="67"/>
  <c r="I728" i="67"/>
  <c r="I464" i="67"/>
  <c r="I763" i="67"/>
  <c r="I1209" i="67"/>
  <c r="I939" i="67"/>
  <c r="I304" i="67"/>
  <c r="I1212" i="67"/>
  <c r="I550" i="67"/>
  <c r="I878" i="67"/>
  <c r="I891" i="67"/>
  <c r="I759" i="67"/>
  <c r="I384" i="67"/>
  <c r="I237" i="67"/>
  <c r="I814" i="67"/>
  <c r="I609" i="67"/>
  <c r="I613" i="67"/>
  <c r="I1025" i="67"/>
  <c r="I981" i="67"/>
  <c r="I1186" i="67"/>
  <c r="I1117" i="67"/>
  <c r="I1231" i="67"/>
  <c r="I244" i="67"/>
  <c r="I185" i="67"/>
  <c r="I279" i="67"/>
  <c r="I835" i="67"/>
  <c r="I383" i="67"/>
  <c r="I954" i="67"/>
  <c r="I87" i="67"/>
  <c r="I1176" i="67"/>
  <c r="I171" i="67"/>
  <c r="I879" i="67"/>
  <c r="I1170" i="67"/>
  <c r="I121" i="67"/>
  <c r="I50" i="67"/>
  <c r="I739" i="67"/>
  <c r="I105" i="67"/>
  <c r="I1225" i="67"/>
  <c r="I119" i="67"/>
  <c r="I262" i="67"/>
  <c r="I102" i="67"/>
  <c r="I241" i="67"/>
  <c r="I1195" i="67"/>
  <c r="I101" i="67"/>
  <c r="I500" i="67"/>
  <c r="I663" i="67"/>
  <c r="I472" i="67"/>
  <c r="I1155" i="67"/>
  <c r="I643" i="67"/>
  <c r="I955" i="67"/>
  <c r="I871" i="67"/>
  <c r="I283" i="67"/>
  <c r="I859" i="67"/>
  <c r="I73" i="67"/>
  <c r="I756" i="67"/>
  <c r="I385" i="67"/>
  <c r="I1032" i="67"/>
  <c r="I653" i="67"/>
  <c r="I1154" i="67"/>
  <c r="I927" i="67"/>
  <c r="I1215" i="67"/>
  <c r="I893" i="67"/>
  <c r="I1096" i="67"/>
  <c r="I30" i="67"/>
  <c r="I43" i="67"/>
  <c r="I111" i="67"/>
  <c r="I1142" i="67"/>
  <c r="I335" i="67"/>
  <c r="I1210" i="67"/>
  <c r="I1175" i="67"/>
  <c r="I1219" i="67"/>
  <c r="I220" i="67"/>
  <c r="I751" i="67"/>
  <c r="I122" i="67"/>
  <c r="I365" i="67"/>
  <c r="I1194" i="67"/>
  <c r="I209" i="67"/>
  <c r="I606" i="67"/>
  <c r="I790" i="67"/>
  <c r="I444" i="67"/>
  <c r="I593" i="67"/>
  <c r="I654" i="67"/>
  <c r="I697" i="67"/>
  <c r="I395" i="67"/>
  <c r="I607" i="67"/>
  <c r="I1048" i="67"/>
  <c r="I77" i="67"/>
  <c r="I724" i="67"/>
  <c r="I202" i="67"/>
  <c r="I301" i="67"/>
  <c r="I933" i="67"/>
  <c r="I638" i="67"/>
  <c r="I408" i="67"/>
  <c r="I165" i="67"/>
  <c r="I199" i="67"/>
  <c r="I457" i="67"/>
  <c r="I764" i="67"/>
  <c r="I518" i="67"/>
  <c r="I863" i="67"/>
  <c r="I589" i="67"/>
  <c r="I686" i="67"/>
  <c r="I935" i="67"/>
  <c r="I177" i="67"/>
  <c r="I170" i="67"/>
  <c r="I117" i="67"/>
  <c r="I225" i="67"/>
  <c r="I985" i="67"/>
  <c r="I1016" i="67"/>
  <c r="I333" i="67"/>
  <c r="I1181" i="67"/>
  <c r="I818" i="67"/>
  <c r="I1141" i="67"/>
  <c r="I1157" i="67"/>
  <c r="I809" i="67"/>
  <c r="I980" i="67"/>
  <c r="I911" i="67"/>
  <c r="I958" i="67"/>
  <c r="I832" i="67"/>
  <c r="I531" i="67"/>
  <c r="I831" i="67"/>
  <c r="I247" i="67"/>
  <c r="I242" i="67"/>
  <c r="I462" i="67"/>
  <c r="I913" i="67"/>
  <c r="I619" i="67"/>
  <c r="I1071" i="67"/>
  <c r="I359" i="67"/>
  <c r="I407" i="67"/>
  <c r="I356" i="67"/>
  <c r="I987" i="67"/>
  <c r="I325" i="67"/>
  <c r="I1051" i="67"/>
  <c r="I200" i="67"/>
  <c r="I898" i="67"/>
  <c r="I1168" i="67"/>
  <c r="I652" i="67"/>
  <c r="I792" i="67"/>
  <c r="I888" i="67"/>
  <c r="I1201" i="67"/>
  <c r="I918" i="67"/>
  <c r="I297" i="67"/>
  <c r="I357" i="67"/>
  <c r="I31" i="67"/>
  <c r="I1002" i="67"/>
  <c r="I1205" i="67"/>
  <c r="I34" i="67"/>
  <c r="I1027" i="67"/>
  <c r="I844" i="67"/>
  <c r="I311" i="67"/>
  <c r="I1090" i="67"/>
  <c r="I983" i="67"/>
  <c r="I414" i="67"/>
  <c r="I991" i="67"/>
  <c r="I107" i="67"/>
  <c r="I736" i="67"/>
  <c r="I313" i="67"/>
  <c r="I254" i="67"/>
  <c r="I949" i="67"/>
  <c r="I1127" i="67"/>
  <c r="I754" i="67"/>
  <c r="I1222" i="67"/>
  <c r="I629" i="67"/>
  <c r="I253" i="67"/>
  <c r="I534" i="67"/>
  <c r="I378" i="67"/>
  <c r="I269" i="67"/>
  <c r="I821" i="67"/>
  <c r="I573" i="67"/>
  <c r="I329" i="67"/>
  <c r="I695" i="67"/>
  <c r="I75" i="67"/>
  <c r="I319" i="67"/>
  <c r="I986" i="67"/>
  <c r="I167" i="67"/>
  <c r="I1108" i="67"/>
  <c r="I827" i="67"/>
  <c r="I316" i="67"/>
  <c r="I603" i="67"/>
  <c r="I599" i="67"/>
  <c r="I168" i="67"/>
  <c r="I233" i="67"/>
  <c r="I975" i="67"/>
  <c r="I850" i="67"/>
  <c r="I1035" i="67"/>
  <c r="I186" i="67"/>
  <c r="I173" i="67"/>
  <c r="I1039" i="67"/>
  <c r="I505" i="67"/>
  <c r="I230" i="67"/>
  <c r="I374" i="67"/>
  <c r="I795" i="67"/>
  <c r="I906" i="67"/>
  <c r="I670" i="67"/>
  <c r="I81" i="67"/>
  <c r="I25" i="67"/>
  <c r="I164" i="67"/>
  <c r="I1173" i="67"/>
  <c r="I656" i="67"/>
  <c r="I671" i="67"/>
  <c r="I38" i="67"/>
  <c r="I853" i="67"/>
  <c r="I314" i="67"/>
  <c r="I616" i="67"/>
  <c r="I469" i="67"/>
  <c r="I699" i="67"/>
  <c r="I521" i="67"/>
  <c r="I860" i="67"/>
  <c r="I1046" i="67"/>
  <c r="I536" i="67"/>
  <c r="I249" i="67"/>
  <c r="I24" i="67"/>
  <c r="I910" i="67"/>
  <c r="I231" i="67"/>
  <c r="I401" i="67"/>
  <c r="I626" i="67"/>
  <c r="I538" i="67"/>
  <c r="I561" i="67"/>
  <c r="I3" i="67"/>
  <c r="I776" i="67"/>
  <c r="I849" i="67"/>
  <c r="I1183" i="67"/>
  <c r="I439" i="67"/>
  <c r="I789" i="67"/>
  <c r="I623" i="67"/>
  <c r="I257" i="67"/>
  <c r="I430" i="67"/>
  <c r="I350" i="67"/>
  <c r="I1160" i="67"/>
  <c r="I494" i="67"/>
  <c r="I206" i="67"/>
  <c r="I309" i="67"/>
  <c r="I929" i="67"/>
  <c r="I722" i="67"/>
  <c r="I791" i="67"/>
  <c r="I4" i="67"/>
  <c r="I614" i="67"/>
  <c r="I421" i="67"/>
  <c r="I463" i="67"/>
  <c r="I426" i="67"/>
  <c r="I460" i="67"/>
  <c r="I840" i="67"/>
  <c r="I403" i="67"/>
  <c r="I761" i="67"/>
  <c r="I1058" i="67"/>
  <c r="I1217" i="67"/>
  <c r="I801" i="67"/>
  <c r="I400" i="67"/>
  <c r="I804" i="67"/>
  <c r="I875" i="67"/>
  <c r="I282" i="67"/>
  <c r="I741" i="67"/>
  <c r="I287" i="67"/>
  <c r="I274" i="67"/>
  <c r="I118" i="67"/>
  <c r="I1171" i="67"/>
  <c r="I592" i="67"/>
  <c r="I1185" i="67"/>
  <c r="I1159" i="67"/>
  <c r="I994" i="67"/>
  <c r="I1036" i="67"/>
  <c r="I1044" i="67"/>
  <c r="I475" i="67"/>
  <c r="I250" i="67"/>
  <c r="I55" i="67"/>
  <c r="I308" i="67"/>
  <c r="I1172" i="67"/>
  <c r="I1094" i="67"/>
  <c r="I182" i="67"/>
  <c r="I570" i="67"/>
  <c r="I690" i="67"/>
  <c r="I523" i="67"/>
  <c r="I970" i="67"/>
  <c r="I515" i="67"/>
  <c r="I387" i="67"/>
  <c r="I14" i="67"/>
  <c r="I608" i="67"/>
  <c r="I53" i="67"/>
  <c r="I847" i="67"/>
  <c r="I364" i="67"/>
  <c r="I928" i="67"/>
  <c r="I996" i="67"/>
  <c r="I1124" i="67"/>
  <c r="I320" i="67"/>
  <c r="I176" i="67"/>
  <c r="I520" i="67"/>
  <c r="I647" i="67"/>
  <c r="I938" i="67"/>
  <c r="I571" i="67"/>
  <c r="I961" i="67"/>
  <c r="I348" i="67"/>
  <c r="I640" i="67"/>
  <c r="I1123" i="67"/>
  <c r="I580" i="67"/>
  <c r="I611" i="67"/>
  <c r="I166" i="67"/>
  <c r="I66" i="67"/>
  <c r="I174" i="67"/>
  <c r="I914" i="67"/>
  <c r="I930" i="67"/>
  <c r="I1220" i="67"/>
  <c r="I240" i="67"/>
  <c r="I658" i="67"/>
  <c r="I452" i="67"/>
  <c r="I436" i="67"/>
  <c r="I1070" i="67"/>
  <c r="I540" i="67"/>
  <c r="I547" i="67"/>
  <c r="I493" i="67"/>
  <c r="I755" i="67"/>
  <c r="I183" i="67"/>
  <c r="I965" i="67"/>
  <c r="I672" i="67"/>
  <c r="I620" i="67"/>
  <c r="I862" i="67"/>
  <c r="I411" i="67"/>
  <c r="I315" i="67"/>
  <c r="I1017" i="67"/>
  <c r="I37" i="67"/>
  <c r="I7" i="67"/>
  <c r="I1179" i="67"/>
  <c r="I1228" i="67"/>
  <c r="I1136" i="67"/>
  <c r="I79" i="67"/>
  <c r="I98" i="67"/>
  <c r="I1031" i="67"/>
  <c r="I1073" i="67"/>
  <c r="I1072" i="67"/>
  <c r="I354" i="67"/>
  <c r="I361" i="67"/>
  <c r="I453" i="67"/>
  <c r="I1102" i="67"/>
  <c r="I720" i="67"/>
  <c r="I1167" i="67"/>
  <c r="I442" i="67"/>
  <c r="I514" i="67"/>
  <c r="I836" i="67"/>
  <c r="I617" i="67"/>
  <c r="I748" i="67"/>
  <c r="I1207" i="67"/>
  <c r="I332" i="67"/>
  <c r="I44" i="67"/>
  <c r="I943" i="67"/>
  <c r="I152" i="67"/>
  <c r="I999" i="67"/>
  <c r="I278" i="67"/>
  <c r="I1192" i="67"/>
  <c r="I798" i="67"/>
  <c r="I353" i="67"/>
  <c r="I294" i="67"/>
  <c r="I709" i="67"/>
  <c r="I151" i="67"/>
  <c r="I624" i="67"/>
  <c r="I373" i="67"/>
  <c r="I805" i="67"/>
  <c r="I797" i="67"/>
  <c r="I806" i="67"/>
  <c r="I678" i="67"/>
  <c r="I331" i="67"/>
  <c r="I826" i="67"/>
  <c r="I137" i="67"/>
  <c r="I142" i="67"/>
  <c r="I326" i="67"/>
  <c r="I138" i="67"/>
  <c r="I803" i="67"/>
  <c r="I1236" i="67"/>
  <c r="I425" i="67"/>
  <c r="I1135" i="67"/>
  <c r="I1111" i="67"/>
  <c r="I143" i="67"/>
  <c r="I474" i="67"/>
  <c r="I636" i="67"/>
  <c r="I22" i="67"/>
  <c r="I630" i="67"/>
  <c r="I99" i="67"/>
  <c r="I144" i="67"/>
  <c r="I1133" i="67"/>
  <c r="I129" i="67"/>
  <c r="I1020" i="67"/>
  <c r="I145" i="67"/>
  <c r="I698" i="67"/>
  <c r="I399" i="67"/>
  <c r="I657" i="67"/>
  <c r="I276" i="67"/>
  <c r="I1177" i="67"/>
  <c r="I1114" i="67"/>
  <c r="I1001" i="67"/>
  <c r="I688" i="67"/>
  <c r="I124" i="67"/>
  <c r="I1119" i="67"/>
  <c r="I71" i="67"/>
  <c r="I125" i="67"/>
  <c r="I488" i="67"/>
  <c r="I372" i="67"/>
  <c r="I379" i="67"/>
  <c r="I1095" i="67"/>
  <c r="I252" i="67"/>
  <c r="I689" i="67"/>
  <c r="I324" i="67"/>
  <c r="I431" i="67"/>
  <c r="I139" i="67"/>
  <c r="I701" i="67"/>
  <c r="I419" i="67"/>
  <c r="I291" i="67"/>
  <c r="I1087" i="67"/>
  <c r="I972" i="67"/>
  <c r="I468" i="67"/>
  <c r="I1068" i="67"/>
  <c r="I873" i="67"/>
  <c r="I637" i="67"/>
  <c r="I1067" i="67"/>
  <c r="I747" i="67"/>
  <c r="I466" i="67"/>
  <c r="I509" i="67"/>
  <c r="I146" i="67"/>
  <c r="I341" i="67"/>
  <c r="I903" i="67"/>
  <c r="I1182" i="67"/>
  <c r="I595" i="67"/>
  <c r="I15" i="67"/>
  <c r="I295" i="67"/>
  <c r="I296" i="67"/>
  <c r="I272" i="67"/>
  <c r="I498" i="67"/>
  <c r="I890" i="67"/>
  <c r="I969" i="67"/>
  <c r="I147" i="67"/>
  <c r="I857" i="67"/>
  <c r="I1059" i="67"/>
  <c r="I1145" i="67"/>
  <c r="I416" i="67"/>
  <c r="I376" i="67"/>
  <c r="I510" i="67"/>
  <c r="I810" i="67"/>
  <c r="I537" i="67"/>
  <c r="I559" i="67"/>
  <c r="I528" i="67"/>
  <c r="I449" i="67"/>
  <c r="I1084" i="67"/>
  <c r="I57" i="67"/>
  <c r="I1055" i="67"/>
  <c r="I448" i="67"/>
  <c r="I1056" i="67"/>
  <c r="I150" i="67"/>
  <c r="I59" i="67"/>
  <c r="I148" i="67"/>
  <c r="I874" i="67"/>
  <c r="I662" i="67"/>
  <c r="I682" i="67"/>
  <c r="I21" i="67"/>
  <c r="I140" i="67"/>
  <c r="I564" i="67"/>
  <c r="I680" i="67"/>
  <c r="I100" i="67"/>
  <c r="I404" i="67"/>
  <c r="I511" i="67"/>
  <c r="I153" i="67"/>
  <c r="I292" i="67"/>
  <c r="I793" i="67"/>
  <c r="I923" i="67"/>
  <c r="I72" i="67"/>
  <c r="I848" i="67"/>
  <c r="I560" i="67"/>
  <c r="I149" i="67"/>
  <c r="I794" i="67"/>
  <c r="I822" i="67"/>
  <c r="I504" i="67"/>
  <c r="I141" i="67"/>
  <c r="I825" i="67"/>
  <c r="I491" i="67"/>
  <c r="I1146" i="67"/>
  <c r="I270" i="67"/>
  <c r="I744" i="67"/>
  <c r="I708" i="67"/>
  <c r="I712" i="67"/>
  <c r="I628" i="67"/>
  <c r="I525" i="67"/>
  <c r="I40" i="67"/>
  <c r="I634" i="67"/>
  <c r="I486" i="67"/>
  <c r="I266" i="67"/>
  <c r="I1060" i="67"/>
  <c r="I1166" i="67"/>
  <c r="I1042" i="67"/>
  <c r="I710" i="67"/>
  <c r="I1092" i="67"/>
  <c r="I1008" i="67"/>
  <c r="I811" i="67"/>
  <c r="I355" i="67"/>
  <c r="I706" i="67"/>
  <c r="I132" i="67"/>
  <c r="I1021" i="67"/>
  <c r="I711" i="67"/>
  <c r="I371" i="67"/>
  <c r="I1000" i="67"/>
  <c r="I546" i="67"/>
  <c r="I548" i="67"/>
  <c r="I681" i="67"/>
  <c r="I752" i="67"/>
  <c r="J210" i="67"/>
  <c r="J542" i="67"/>
  <c r="K542" i="67" s="1"/>
  <c r="J959" i="67"/>
  <c r="K959" i="67" s="1"/>
  <c r="J951" i="67"/>
  <c r="K951" i="67" s="1"/>
  <c r="J1101" i="67"/>
  <c r="K1101" i="67" s="1"/>
  <c r="J777" i="67"/>
  <c r="J284" i="67"/>
  <c r="K284" i="67" s="1"/>
  <c r="J477" i="67"/>
  <c r="K477" i="67" s="1"/>
  <c r="J434" i="67"/>
  <c r="J1128" i="67"/>
  <c r="J428" i="67"/>
  <c r="J773" i="67"/>
  <c r="J1122" i="67"/>
  <c r="J749" i="67"/>
  <c r="J544" i="67"/>
  <c r="J492" i="67"/>
  <c r="J948" i="67"/>
  <c r="J1061" i="67"/>
  <c r="J280" i="67"/>
  <c r="J660" i="67"/>
  <c r="J245" i="67"/>
  <c r="J1230" i="67"/>
  <c r="J901" i="67"/>
  <c r="J70" i="67"/>
  <c r="J62" i="67"/>
  <c r="J299" i="67"/>
  <c r="J703" i="67"/>
  <c r="J1083" i="67"/>
  <c r="J39" i="67"/>
  <c r="J352" i="67"/>
  <c r="J358" i="67"/>
  <c r="J429" i="67"/>
  <c r="J705" i="67"/>
  <c r="J883" i="67"/>
  <c r="J158" i="67"/>
  <c r="J732" i="67"/>
  <c r="J635" i="67"/>
  <c r="J916" i="67"/>
  <c r="J410" i="67"/>
  <c r="J588" i="67"/>
  <c r="J251" i="67"/>
  <c r="J723" i="67"/>
  <c r="J779" i="67"/>
  <c r="J234" i="67"/>
  <c r="J1088" i="67"/>
  <c r="J758" i="67"/>
  <c r="J757" i="67"/>
  <c r="J169" i="67"/>
  <c r="J725" i="67"/>
  <c r="J127" i="67"/>
  <c r="J908" i="67"/>
  <c r="J162" i="67"/>
  <c r="J41" i="67"/>
  <c r="J1022" i="67"/>
  <c r="J1038" i="67"/>
  <c r="J1050" i="67"/>
  <c r="J27" i="67"/>
  <c r="J1037" i="67"/>
  <c r="J300" i="67"/>
  <c r="J501" i="67"/>
  <c r="J924" i="67"/>
  <c r="J549" i="67"/>
  <c r="J338" i="67"/>
  <c r="J554" i="67"/>
  <c r="J563" i="67"/>
  <c r="J864" i="67"/>
  <c r="J264" i="67"/>
  <c r="J1029" i="67"/>
  <c r="J721" i="67"/>
  <c r="J1158" i="67"/>
  <c r="J897" i="67"/>
  <c r="J368" i="67"/>
  <c r="J275" i="67"/>
  <c r="J363" i="67"/>
  <c r="J641" i="67"/>
  <c r="J884" i="67"/>
  <c r="J172" i="67"/>
  <c r="J83" i="67"/>
  <c r="J669" i="67"/>
  <c r="J307" i="67"/>
  <c r="J221" i="67"/>
  <c r="J856" i="67"/>
  <c r="J451" i="67"/>
  <c r="J135" i="67"/>
  <c r="J318" i="67"/>
  <c r="J389" i="67"/>
  <c r="J581" i="67"/>
  <c r="J800" i="67"/>
  <c r="J432" i="67"/>
  <c r="J94" i="67"/>
  <c r="J415" i="67"/>
  <c r="J1023" i="67"/>
  <c r="J735" i="67"/>
  <c r="J957" i="67"/>
  <c r="J572" i="67"/>
  <c r="J685" i="67"/>
  <c r="J236" i="67"/>
  <c r="J508" i="67"/>
  <c r="J740" i="67"/>
  <c r="J1193" i="67"/>
  <c r="J396" i="67"/>
  <c r="J67" i="67"/>
  <c r="J334" i="67"/>
  <c r="J187" i="67"/>
  <c r="J74" i="67"/>
  <c r="J5" i="67"/>
  <c r="J1011" i="67"/>
  <c r="J895" i="67"/>
  <c r="J944" i="67"/>
  <c r="J702" i="67"/>
  <c r="J393" i="67"/>
  <c r="J1202" i="67"/>
  <c r="J622" i="67"/>
  <c r="J816" i="67"/>
  <c r="J490" i="67"/>
  <c r="J691" i="67"/>
  <c r="J1196" i="67"/>
  <c r="J277" i="67"/>
  <c r="J128" i="67"/>
  <c r="J447" i="67"/>
  <c r="J1049" i="67"/>
  <c r="J796" i="67"/>
  <c r="J922" i="67"/>
  <c r="J136" i="67"/>
  <c r="J499" i="67"/>
  <c r="J1026" i="67"/>
  <c r="J1221" i="67"/>
  <c r="J925" i="67"/>
  <c r="J719" i="67"/>
  <c r="J49" i="67"/>
  <c r="J188" i="67"/>
  <c r="J391" i="67"/>
  <c r="J235" i="67"/>
  <c r="J456" i="67"/>
  <c r="J1009" i="67"/>
  <c r="J941" i="67"/>
  <c r="J179" i="67"/>
  <c r="J328" i="67"/>
  <c r="J845" i="67"/>
  <c r="J433" i="67"/>
  <c r="J459" i="67"/>
  <c r="J912" i="67"/>
  <c r="J545" i="67"/>
  <c r="J261" i="67"/>
  <c r="J386" i="67"/>
  <c r="J120" i="67"/>
  <c r="J858" i="67"/>
  <c r="J718" i="67"/>
  <c r="J519" i="67"/>
  <c r="J1216" i="67"/>
  <c r="J1077" i="67"/>
  <c r="J336" i="67"/>
  <c r="J271" i="67"/>
  <c r="J482" i="67"/>
  <c r="J1178" i="67"/>
  <c r="J535" i="67"/>
  <c r="J263" i="67"/>
  <c r="J178" i="67"/>
  <c r="J106" i="67"/>
  <c r="J915" i="67"/>
  <c r="J219" i="67"/>
  <c r="J566" i="67"/>
  <c r="J946" i="67"/>
  <c r="J766" i="67"/>
  <c r="J717" i="67"/>
  <c r="J36" i="67"/>
  <c r="J45" i="67"/>
  <c r="J967" i="67"/>
  <c r="J54" i="67"/>
  <c r="J243" i="67"/>
  <c r="J1012" i="67"/>
  <c r="J576" i="67"/>
  <c r="J799" i="67"/>
  <c r="J1206" i="67"/>
  <c r="J382" i="67"/>
  <c r="J956" i="67"/>
  <c r="J1147" i="67"/>
  <c r="J458" i="67"/>
  <c r="J813" i="67"/>
  <c r="J742" i="67"/>
  <c r="J1224" i="67"/>
  <c r="J584" i="67"/>
  <c r="J133" i="67"/>
  <c r="J1043" i="67"/>
  <c r="J778" i="67"/>
  <c r="J1227" i="67"/>
  <c r="J829" i="67"/>
  <c r="J575" i="67"/>
  <c r="J290" i="67"/>
  <c r="J28" i="67"/>
  <c r="J1013" i="67"/>
  <c r="J175" i="67"/>
  <c r="J258" i="67"/>
  <c r="J1134" i="67"/>
  <c r="J340" i="67"/>
  <c r="J465" i="67"/>
  <c r="J1024" i="67"/>
  <c r="J896" i="67"/>
  <c r="J633" i="67"/>
  <c r="J18" i="67"/>
  <c r="J1132" i="67"/>
  <c r="J1003" i="67"/>
  <c r="J423" i="67"/>
  <c r="J768" i="67"/>
  <c r="J1066" i="67"/>
  <c r="J867" i="67"/>
  <c r="J116" i="67"/>
  <c r="J86" i="67"/>
  <c r="J940" i="67"/>
  <c r="J605" i="67"/>
  <c r="J369" i="67"/>
  <c r="J1143" i="67"/>
  <c r="J968" i="67"/>
  <c r="J1047" i="67"/>
  <c r="J58" i="67"/>
  <c r="J1010" i="67"/>
  <c r="J989" i="67"/>
  <c r="J610" i="67"/>
  <c r="J1105" i="67"/>
  <c r="J56" i="67"/>
  <c r="J388" i="67"/>
  <c r="J834" i="67"/>
  <c r="J507" i="67"/>
  <c r="J380" i="67"/>
  <c r="J882" i="67"/>
  <c r="J1234" i="67"/>
  <c r="J104" i="67"/>
  <c r="J1093" i="67"/>
  <c r="J265" i="67"/>
  <c r="J1110" i="67"/>
  <c r="J1018" i="67"/>
  <c r="J936" i="67"/>
  <c r="J483" i="67"/>
  <c r="J1112" i="67"/>
  <c r="J211" i="67"/>
  <c r="J381" i="67"/>
  <c r="J503" i="67"/>
  <c r="J934" i="67"/>
  <c r="J1184" i="67"/>
  <c r="J1069" i="67"/>
  <c r="J160" i="67"/>
  <c r="J1144" i="67"/>
  <c r="J931" i="67"/>
  <c r="J852" i="67"/>
  <c r="J61" i="67"/>
  <c r="J926" i="67"/>
  <c r="J97" i="67"/>
  <c r="J851" i="67"/>
  <c r="J347" i="67"/>
  <c r="J229" i="67"/>
  <c r="J312" i="67"/>
  <c r="J1198" i="67"/>
  <c r="J659" i="67"/>
  <c r="J1149" i="67"/>
  <c r="J817" i="67"/>
  <c r="J184" i="67"/>
  <c r="J715" i="67"/>
  <c r="J1100" i="67"/>
  <c r="J767" i="67"/>
  <c r="J42" i="67"/>
  <c r="J1226" i="67"/>
  <c r="J774" i="67"/>
  <c r="J161" i="67"/>
  <c r="J618" i="67"/>
  <c r="J130" i="67"/>
  <c r="J470" i="67"/>
  <c r="J590" i="67"/>
  <c r="J692" i="67"/>
  <c r="J513" i="67"/>
  <c r="J578" i="67"/>
  <c r="J1187" i="67"/>
  <c r="J639" i="67"/>
  <c r="J902" i="67"/>
  <c r="J473" i="67"/>
  <c r="J781" i="67"/>
  <c r="J995" i="67"/>
  <c r="J820" i="67"/>
  <c r="J248" i="67"/>
  <c r="J51" i="67"/>
  <c r="J876" i="67"/>
  <c r="J746" i="67"/>
  <c r="J1041" i="67"/>
  <c r="J406" i="67"/>
  <c r="J239" i="67"/>
  <c r="J346" i="67"/>
  <c r="J932" i="67"/>
  <c r="J367" i="67"/>
  <c r="J830" i="67"/>
  <c r="J163" i="67"/>
  <c r="J833" i="67"/>
  <c r="J917" i="67"/>
  <c r="J963" i="67"/>
  <c r="J35" i="67"/>
  <c r="J397" i="67"/>
  <c r="J293" i="67"/>
  <c r="J131" i="67"/>
  <c r="J1161" i="67"/>
  <c r="J1109" i="67"/>
  <c r="J1218" i="67"/>
  <c r="J1151" i="67"/>
  <c r="J1190" i="67"/>
  <c r="J48" i="67"/>
  <c r="J976" i="67"/>
  <c r="J103" i="67"/>
  <c r="J302" i="67"/>
  <c r="J945" i="67"/>
  <c r="J1107" i="67"/>
  <c r="J181" i="67"/>
  <c r="J668" i="67"/>
  <c r="J443" i="67"/>
  <c r="J134" i="67"/>
  <c r="J1019" i="67"/>
  <c r="J579" i="67"/>
  <c r="J854" i="67"/>
  <c r="J964" i="67"/>
  <c r="J1091" i="67"/>
  <c r="J952" i="67"/>
  <c r="J1165" i="67"/>
  <c r="J93" i="67"/>
  <c r="J32" i="67"/>
  <c r="J543" i="67"/>
  <c r="J1197" i="67"/>
  <c r="J78" i="67"/>
  <c r="J786" i="67"/>
  <c r="J812" i="67"/>
  <c r="J594" i="67"/>
  <c r="J1148" i="67"/>
  <c r="J615" i="67"/>
  <c r="J909" i="67"/>
  <c r="J29" i="67"/>
  <c r="J342" i="67"/>
  <c r="J478" i="67"/>
  <c r="J159" i="67"/>
  <c r="J495" i="67"/>
  <c r="J362" i="67"/>
  <c r="J1028" i="67"/>
  <c r="J33" i="67"/>
  <c r="J1116" i="67"/>
  <c r="J532" i="67"/>
  <c r="J997" i="67"/>
  <c r="J126" i="67"/>
  <c r="J1053" i="67"/>
  <c r="J905" i="67"/>
  <c r="J479" i="67"/>
  <c r="J562" i="67"/>
  <c r="J232" i="67"/>
  <c r="J339" i="67"/>
  <c r="J1131" i="67"/>
  <c r="J351" i="67"/>
  <c r="J872" i="67"/>
  <c r="J887" i="67"/>
  <c r="J84" i="67"/>
  <c r="J180" i="67"/>
  <c r="J1074" i="67"/>
  <c r="J288" i="67"/>
  <c r="J88" i="67"/>
  <c r="J780" i="67"/>
  <c r="J289" i="67"/>
  <c r="J60" i="67"/>
  <c r="J627" i="67"/>
  <c r="J1104" i="67"/>
  <c r="J687" i="67"/>
  <c r="J85" i="67"/>
  <c r="J870" i="67"/>
  <c r="J26" i="67"/>
  <c r="J677" i="67"/>
  <c r="J273" i="67"/>
  <c r="J760" i="67"/>
  <c r="J1057" i="67"/>
  <c r="J604" i="67"/>
  <c r="J1075" i="67"/>
  <c r="J648" i="67"/>
  <c r="J189" i="67"/>
  <c r="J1208" i="67"/>
  <c r="J112" i="67"/>
  <c r="J894" i="67"/>
  <c r="J1129" i="67"/>
  <c r="J402" i="67"/>
  <c r="J886" i="67"/>
  <c r="J937" i="67"/>
  <c r="J1214" i="67"/>
  <c r="J113" i="67"/>
  <c r="J76" i="67"/>
  <c r="J157" i="67"/>
  <c r="J865" i="67"/>
  <c r="J1062" i="67"/>
  <c r="J216" i="67"/>
  <c r="J322" i="67"/>
  <c r="J360" i="67"/>
  <c r="J788" i="67"/>
  <c r="J91" i="67"/>
  <c r="J750" i="67"/>
  <c r="J1052" i="67"/>
  <c r="J467" i="67"/>
  <c r="J1199" i="67"/>
  <c r="J485" i="67"/>
  <c r="J574" i="67"/>
  <c r="J327" i="67"/>
  <c r="J413" i="67"/>
  <c r="J390" i="67"/>
  <c r="J649" i="67"/>
  <c r="J585" i="67"/>
  <c r="J842" i="67"/>
  <c r="J621" i="67"/>
  <c r="J885" i="67"/>
  <c r="J1121" i="67"/>
  <c r="J992" i="67"/>
  <c r="J674" i="67"/>
  <c r="J214" i="67"/>
  <c r="J450" i="67"/>
  <c r="J666" i="67"/>
  <c r="J675" i="67"/>
  <c r="J907" i="67"/>
  <c r="J246" i="67"/>
  <c r="J808" i="67"/>
  <c r="J1099" i="67"/>
  <c r="J476" i="67"/>
  <c r="J115" i="67"/>
  <c r="J1138" i="67"/>
  <c r="J441" i="67"/>
  <c r="J1162" i="67"/>
  <c r="J1005" i="67"/>
  <c r="J530" i="67"/>
  <c r="J802" i="67"/>
  <c r="J1152" i="67"/>
  <c r="J1034" i="67"/>
  <c r="J256" i="67"/>
  <c r="J587" i="67"/>
  <c r="J218" i="67"/>
  <c r="J213" i="67"/>
  <c r="J68" i="67"/>
  <c r="J217" i="67"/>
  <c r="J1097" i="67"/>
  <c r="J215" i="67"/>
  <c r="J971" i="67"/>
  <c r="J96" i="67"/>
  <c r="J1054" i="67"/>
  <c r="J1014" i="67"/>
  <c r="J349" i="67"/>
  <c r="J317" i="67"/>
  <c r="J541" i="67"/>
  <c r="J267" i="67"/>
  <c r="J343" i="67"/>
  <c r="J960" i="67"/>
  <c r="J1007" i="67"/>
  <c r="J321" i="67"/>
  <c r="J114" i="67"/>
  <c r="J707" i="67"/>
  <c r="J9" i="67"/>
  <c r="J156" i="67"/>
  <c r="J667" i="67"/>
  <c r="J345" i="67"/>
  <c r="J904" i="67"/>
  <c r="J596" i="67"/>
  <c r="J259" i="67"/>
  <c r="J962" i="67"/>
  <c r="J650" i="67"/>
  <c r="J212" i="67"/>
  <c r="J306" i="67"/>
  <c r="J1006" i="67"/>
  <c r="J1085" i="67"/>
  <c r="J565" i="67"/>
  <c r="J880" i="67"/>
  <c r="J787" i="67"/>
  <c r="J471" i="67"/>
  <c r="J1130" i="67"/>
  <c r="J841" i="67"/>
  <c r="J1229" i="67"/>
  <c r="J1232" i="67"/>
  <c r="J1233" i="67"/>
  <c r="J305" i="67"/>
  <c r="J770" i="67"/>
  <c r="J461" i="67"/>
  <c r="J1200" i="67"/>
  <c r="J375" i="67"/>
  <c r="J454" i="67"/>
  <c r="J966" i="67"/>
  <c r="J1063" i="67"/>
  <c r="J716" i="67"/>
  <c r="J600" i="67"/>
  <c r="J651" i="67"/>
  <c r="J417" i="67"/>
  <c r="J1103" i="67"/>
  <c r="J846" i="67"/>
  <c r="J700" i="67"/>
  <c r="J843" i="67"/>
  <c r="J921" i="67"/>
  <c r="J20" i="67"/>
  <c r="J323" i="67"/>
  <c r="J947" i="67"/>
  <c r="J190" i="67"/>
  <c r="J427" i="67"/>
  <c r="J646" i="67"/>
  <c r="J1118" i="67"/>
  <c r="J52" i="67"/>
  <c r="J64" i="67"/>
  <c r="J642" i="67"/>
  <c r="J435" i="67"/>
  <c r="J807" i="67"/>
  <c r="J489" i="67"/>
  <c r="J109" i="67"/>
  <c r="J1065" i="67"/>
  <c r="J551" i="67"/>
  <c r="J684" i="67"/>
  <c r="J762" i="67"/>
  <c r="J729" i="67"/>
  <c r="J47" i="67"/>
  <c r="J154" i="67"/>
  <c r="J370" i="67"/>
  <c r="J223" i="67"/>
  <c r="J1076" i="67"/>
  <c r="J1153" i="67"/>
  <c r="J988" i="67"/>
  <c r="J727" i="67"/>
  <c r="J82" i="67"/>
  <c r="J694" i="67"/>
  <c r="J1098" i="67"/>
  <c r="J422" i="67"/>
  <c r="J533" i="67"/>
  <c r="J298" i="67"/>
  <c r="J539" i="67"/>
  <c r="J95" i="67"/>
  <c r="J445" i="67"/>
  <c r="J743" i="67"/>
  <c r="J155" i="67"/>
  <c r="J775" i="67"/>
  <c r="J942" i="67"/>
  <c r="J602" i="67"/>
  <c r="J978" i="67"/>
  <c r="J224" i="67"/>
  <c r="J772" i="67"/>
  <c r="J577" i="67"/>
  <c r="J597" i="67"/>
  <c r="J529" i="67"/>
  <c r="J512" i="67"/>
  <c r="J899" i="67"/>
  <c r="J23" i="67"/>
  <c r="J8" i="67"/>
  <c r="J1033" i="67"/>
  <c r="J1174" i="67"/>
  <c r="J268" i="67"/>
  <c r="J260" i="67"/>
  <c r="J1115" i="67"/>
  <c r="J446" i="67"/>
  <c r="J227" i="67"/>
  <c r="J737" i="67"/>
  <c r="J877" i="67"/>
  <c r="J974" i="67"/>
  <c r="J713" i="67"/>
  <c r="J412" i="67"/>
  <c r="J855" i="67"/>
  <c r="J993" i="67"/>
  <c r="J839" i="67"/>
  <c r="J982" i="67"/>
  <c r="J569" i="67"/>
  <c r="J6" i="67"/>
  <c r="J837" i="67"/>
  <c r="J1030" i="67"/>
  <c r="J1078" i="67"/>
  <c r="J497" i="67"/>
  <c r="J192" i="67"/>
  <c r="J553" i="67"/>
  <c r="J13" i="67"/>
  <c r="J193" i="67"/>
  <c r="J1113" i="67"/>
  <c r="J480" i="67"/>
  <c r="J330" i="67"/>
  <c r="J222" i="67"/>
  <c r="J90" i="67"/>
  <c r="J1163" i="67"/>
  <c r="J487" i="67"/>
  <c r="J481" i="67"/>
  <c r="J664" i="67"/>
  <c r="J1126" i="67"/>
  <c r="J522" i="67"/>
  <c r="J16" i="67"/>
  <c r="J1191" i="67"/>
  <c r="J517" i="67"/>
  <c r="J527" i="67"/>
  <c r="J1015" i="67"/>
  <c r="J1211" i="67"/>
  <c r="J696" i="67"/>
  <c r="J683" i="67"/>
  <c r="J673" i="67"/>
  <c r="J973" i="67"/>
  <c r="J601" i="67"/>
  <c r="J17" i="67"/>
  <c r="J556" i="67"/>
  <c r="J89" i="67"/>
  <c r="J631" i="67"/>
  <c r="J769" i="67"/>
  <c r="J1120" i="67"/>
  <c r="J612" i="67"/>
  <c r="J63" i="67"/>
  <c r="J1137" i="67"/>
  <c r="J440" i="67"/>
  <c r="J405" i="67"/>
  <c r="J661" i="67"/>
  <c r="J782" i="67"/>
  <c r="J1082" i="67"/>
  <c r="J714" i="67"/>
  <c r="J1086" i="67"/>
  <c r="J303" i="67"/>
  <c r="J310" i="67"/>
  <c r="J693" i="67"/>
  <c r="J11" i="67"/>
  <c r="J582" i="67"/>
  <c r="J1080" i="67"/>
  <c r="J496" i="67"/>
  <c r="J238" i="67"/>
  <c r="J655" i="67"/>
  <c r="J625" i="67"/>
  <c r="J1156" i="67"/>
  <c r="J228" i="67"/>
  <c r="J765" i="67"/>
  <c r="J866" i="67"/>
  <c r="J281" i="67"/>
  <c r="J194" i="67"/>
  <c r="J1189" i="67"/>
  <c r="J1004" i="67"/>
  <c r="J1180" i="67"/>
  <c r="J502" i="67"/>
  <c r="J583" i="67"/>
  <c r="J984" i="67"/>
  <c r="J704" i="67"/>
  <c r="J555" i="67"/>
  <c r="J783" i="67"/>
  <c r="J1089" i="67"/>
  <c r="J195" i="67"/>
  <c r="J557" i="67"/>
  <c r="J1235" i="67"/>
  <c r="J738" i="67"/>
  <c r="J398" i="67"/>
  <c r="J418" i="67"/>
  <c r="J424" i="67"/>
  <c r="J861" i="67"/>
  <c r="J203" i="67"/>
  <c r="J204" i="67"/>
  <c r="J438" i="67"/>
  <c r="J679" i="67"/>
  <c r="J552" i="67"/>
  <c r="J394" i="67"/>
  <c r="J1204" i="67"/>
  <c r="J784" i="67"/>
  <c r="J869" i="67"/>
  <c r="J1040" i="67"/>
  <c r="J392" i="67"/>
  <c r="J437" i="67"/>
  <c r="J12" i="67"/>
  <c r="J506" i="67"/>
  <c r="J591" i="67"/>
  <c r="J920" i="67"/>
  <c r="J998" i="67"/>
  <c r="J377" i="67"/>
  <c r="J990" i="67"/>
  <c r="J19" i="67"/>
  <c r="J953" i="67"/>
  <c r="J1164" i="67"/>
  <c r="J815" i="67"/>
  <c r="J1125" i="67"/>
  <c r="J823" i="67"/>
  <c r="J420" i="67"/>
  <c r="J665" i="67"/>
  <c r="J1140" i="67"/>
  <c r="J196" i="67"/>
  <c r="J632" i="67"/>
  <c r="J838" i="67"/>
  <c r="J979" i="67"/>
  <c r="J455" i="67"/>
  <c r="J889" i="67"/>
  <c r="J344" i="67"/>
  <c r="J892" i="67"/>
  <c r="J516" i="67"/>
  <c r="J753" i="67"/>
  <c r="J524" i="67"/>
  <c r="J286" i="67"/>
  <c r="J730" i="67"/>
  <c r="J868" i="67"/>
  <c r="J108" i="67"/>
  <c r="J734" i="67"/>
  <c r="J1150" i="67"/>
  <c r="J123" i="67"/>
  <c r="J644" i="67"/>
  <c r="J65" i="67"/>
  <c r="J201" i="67"/>
  <c r="J110" i="67"/>
  <c r="J1169" i="67"/>
  <c r="J366" i="67"/>
  <c r="J785" i="67"/>
  <c r="J92" i="67"/>
  <c r="J586" i="67"/>
  <c r="J1139" i="67"/>
  <c r="J558" i="67"/>
  <c r="J900" i="67"/>
  <c r="J645" i="67"/>
  <c r="J285" i="67"/>
  <c r="J676" i="67"/>
  <c r="J819" i="67"/>
  <c r="J950" i="67"/>
  <c r="J828" i="67"/>
  <c r="J80" i="67"/>
  <c r="J526" i="67"/>
  <c r="J568" i="67"/>
  <c r="J1081" i="67"/>
  <c r="J1106" i="67"/>
  <c r="J598" i="67"/>
  <c r="J46" i="67"/>
  <c r="J484" i="67"/>
  <c r="J205" i="67"/>
  <c r="J567" i="67"/>
  <c r="J726" i="67"/>
  <c r="J977" i="67"/>
  <c r="J207" i="67"/>
  <c r="J824" i="67"/>
  <c r="J1079" i="67"/>
  <c r="J208" i="67"/>
  <c r="J1064" i="67"/>
  <c r="J745" i="67"/>
  <c r="J881" i="67"/>
  <c r="J337" i="67"/>
  <c r="J197" i="67"/>
  <c r="J1188" i="67"/>
  <c r="J1203" i="67"/>
  <c r="J771" i="67"/>
  <c r="J198" i="67"/>
  <c r="J1045" i="67"/>
  <c r="J191" i="67"/>
  <c r="J10" i="67"/>
  <c r="J1223" i="67"/>
  <c r="J731" i="67"/>
  <c r="J409" i="67"/>
  <c r="J255" i="67"/>
  <c r="J733" i="67"/>
  <c r="J919" i="67"/>
  <c r="J226" i="67"/>
  <c r="J1213" i="67"/>
  <c r="J69" i="67"/>
  <c r="J728" i="67"/>
  <c r="J464" i="67"/>
  <c r="J763" i="67"/>
  <c r="J1209" i="67"/>
  <c r="J939" i="67"/>
  <c r="J304" i="67"/>
  <c r="J1212" i="67"/>
  <c r="J550" i="67"/>
  <c r="J878" i="67"/>
  <c r="J891" i="67"/>
  <c r="J759" i="67"/>
  <c r="J384" i="67"/>
  <c r="J237" i="67"/>
  <c r="J814" i="67"/>
  <c r="J609" i="67"/>
  <c r="J613" i="67"/>
  <c r="J1025" i="67"/>
  <c r="J981" i="67"/>
  <c r="J1186" i="67"/>
  <c r="J1117" i="67"/>
  <c r="J1231" i="67"/>
  <c r="J244" i="67"/>
  <c r="J185" i="67"/>
  <c r="J279" i="67"/>
  <c r="J835" i="67"/>
  <c r="J383" i="67"/>
  <c r="J954" i="67"/>
  <c r="J87" i="67"/>
  <c r="J1176" i="67"/>
  <c r="J171" i="67"/>
  <c r="J879" i="67"/>
  <c r="J1170" i="67"/>
  <c r="J121" i="67"/>
  <c r="J50" i="67"/>
  <c r="J739" i="67"/>
  <c r="J105" i="67"/>
  <c r="J1225" i="67"/>
  <c r="J119" i="67"/>
  <c r="J262" i="67"/>
  <c r="J102" i="67"/>
  <c r="J241" i="67"/>
  <c r="J1195" i="67"/>
  <c r="J101" i="67"/>
  <c r="J500" i="67"/>
  <c r="J663" i="67"/>
  <c r="J472" i="67"/>
  <c r="J1155" i="67"/>
  <c r="J643" i="67"/>
  <c r="J955" i="67"/>
  <c r="J871" i="67"/>
  <c r="J283" i="67"/>
  <c r="J859" i="67"/>
  <c r="J73" i="67"/>
  <c r="J756" i="67"/>
  <c r="J385" i="67"/>
  <c r="J1032" i="67"/>
  <c r="J653" i="67"/>
  <c r="J1154" i="67"/>
  <c r="J927" i="67"/>
  <c r="J1215" i="67"/>
  <c r="J893" i="67"/>
  <c r="J1096" i="67"/>
  <c r="J30" i="67"/>
  <c r="J43" i="67"/>
  <c r="J111" i="67"/>
  <c r="J1142" i="67"/>
  <c r="J335" i="67"/>
  <c r="J1210" i="67"/>
  <c r="J1175" i="67"/>
  <c r="J1219" i="67"/>
  <c r="J220" i="67"/>
  <c r="J751" i="67"/>
  <c r="J122" i="67"/>
  <c r="J365" i="67"/>
  <c r="J1194" i="67"/>
  <c r="J209" i="67"/>
  <c r="J606" i="67"/>
  <c r="J790" i="67"/>
  <c r="J444" i="67"/>
  <c r="J593" i="67"/>
  <c r="J654" i="67"/>
  <c r="J697" i="67"/>
  <c r="J395" i="67"/>
  <c r="J607" i="67"/>
  <c r="J1048" i="67"/>
  <c r="J77" i="67"/>
  <c r="J724" i="67"/>
  <c r="J202" i="67"/>
  <c r="J301" i="67"/>
  <c r="J933" i="67"/>
  <c r="J638" i="67"/>
  <c r="J408" i="67"/>
  <c r="J165" i="67"/>
  <c r="J199" i="67"/>
  <c r="J457" i="67"/>
  <c r="J764" i="67"/>
  <c r="J518" i="67"/>
  <c r="J863" i="67"/>
  <c r="J589" i="67"/>
  <c r="J686" i="67"/>
  <c r="J935" i="67"/>
  <c r="J177" i="67"/>
  <c r="J170" i="67"/>
  <c r="J117" i="67"/>
  <c r="J225" i="67"/>
  <c r="J985" i="67"/>
  <c r="J1016" i="67"/>
  <c r="J333" i="67"/>
  <c r="J1181" i="67"/>
  <c r="J818" i="67"/>
  <c r="J1141" i="67"/>
  <c r="J1157" i="67"/>
  <c r="J809" i="67"/>
  <c r="J980" i="67"/>
  <c r="J911" i="67"/>
  <c r="J958" i="67"/>
  <c r="J832" i="67"/>
  <c r="J531" i="67"/>
  <c r="J831" i="67"/>
  <c r="J247" i="67"/>
  <c r="J242" i="67"/>
  <c r="J462" i="67"/>
  <c r="J913" i="67"/>
  <c r="J619" i="67"/>
  <c r="J1071" i="67"/>
  <c r="J359" i="67"/>
  <c r="J407" i="67"/>
  <c r="J356" i="67"/>
  <c r="J987" i="67"/>
  <c r="J325" i="67"/>
  <c r="J1051" i="67"/>
  <c r="J200" i="67"/>
  <c r="J898" i="67"/>
  <c r="J1168" i="67"/>
  <c r="J652" i="67"/>
  <c r="J792" i="67"/>
  <c r="J888" i="67"/>
  <c r="J1201" i="67"/>
  <c r="J918" i="67"/>
  <c r="J297" i="67"/>
  <c r="J357" i="67"/>
  <c r="J31" i="67"/>
  <c r="J1002" i="67"/>
  <c r="J1205" i="67"/>
  <c r="J34" i="67"/>
  <c r="J1027" i="67"/>
  <c r="J844" i="67"/>
  <c r="J311" i="67"/>
  <c r="J1090" i="67"/>
  <c r="J983" i="67"/>
  <c r="J414" i="67"/>
  <c r="J991" i="67"/>
  <c r="J107" i="67"/>
  <c r="J736" i="67"/>
  <c r="J313" i="67"/>
  <c r="J254" i="67"/>
  <c r="J949" i="67"/>
  <c r="J1127" i="67"/>
  <c r="J754" i="67"/>
  <c r="J1222" i="67"/>
  <c r="J629" i="67"/>
  <c r="J253" i="67"/>
  <c r="J534" i="67"/>
  <c r="J378" i="67"/>
  <c r="J269" i="67"/>
  <c r="J821" i="67"/>
  <c r="J573" i="67"/>
  <c r="J329" i="67"/>
  <c r="J695" i="67"/>
  <c r="J75" i="67"/>
  <c r="J319" i="67"/>
  <c r="J986" i="67"/>
  <c r="J167" i="67"/>
  <c r="J1108" i="67"/>
  <c r="J827" i="67"/>
  <c r="J316" i="67"/>
  <c r="J603" i="67"/>
  <c r="J599" i="67"/>
  <c r="J168" i="67"/>
  <c r="J233" i="67"/>
  <c r="J975" i="67"/>
  <c r="J850" i="67"/>
  <c r="J1035" i="67"/>
  <c r="J186" i="67"/>
  <c r="J173" i="67"/>
  <c r="J1039" i="67"/>
  <c r="J505" i="67"/>
  <c r="J230" i="67"/>
  <c r="J374" i="67"/>
  <c r="J795" i="67"/>
  <c r="J906" i="67"/>
  <c r="J670" i="67"/>
  <c r="J81" i="67"/>
  <c r="J25" i="67"/>
  <c r="J164" i="67"/>
  <c r="J1173" i="67"/>
  <c r="J656" i="67"/>
  <c r="J671" i="67"/>
  <c r="J38" i="67"/>
  <c r="J853" i="67"/>
  <c r="J314" i="67"/>
  <c r="J616" i="67"/>
  <c r="J469" i="67"/>
  <c r="J699" i="67"/>
  <c r="J521" i="67"/>
  <c r="J860" i="67"/>
  <c r="J1046" i="67"/>
  <c r="J536" i="67"/>
  <c r="J249" i="67"/>
  <c r="J24" i="67"/>
  <c r="J910" i="67"/>
  <c r="J231" i="67"/>
  <c r="J401" i="67"/>
  <c r="J626" i="67"/>
  <c r="J538" i="67"/>
  <c r="J561" i="67"/>
  <c r="J3" i="67"/>
  <c r="J776" i="67"/>
  <c r="J849" i="67"/>
  <c r="J1183" i="67"/>
  <c r="J439" i="67"/>
  <c r="J789" i="67"/>
  <c r="J623" i="67"/>
  <c r="J257" i="67"/>
  <c r="J430" i="67"/>
  <c r="J350" i="67"/>
  <c r="J1160" i="67"/>
  <c r="J494" i="67"/>
  <c r="J206" i="67"/>
  <c r="J309" i="67"/>
  <c r="J929" i="67"/>
  <c r="J722" i="67"/>
  <c r="J791" i="67"/>
  <c r="J4" i="67"/>
  <c r="J614" i="67"/>
  <c r="J421" i="67"/>
  <c r="J463" i="67"/>
  <c r="J426" i="67"/>
  <c r="J460" i="67"/>
  <c r="J840" i="67"/>
  <c r="J403" i="67"/>
  <c r="J761" i="67"/>
  <c r="J1058" i="67"/>
  <c r="J1217" i="67"/>
  <c r="J801" i="67"/>
  <c r="J400" i="67"/>
  <c r="J804" i="67"/>
  <c r="J875" i="67"/>
  <c r="J282" i="67"/>
  <c r="J741" i="67"/>
  <c r="J287" i="67"/>
  <c r="J274" i="67"/>
  <c r="J118" i="67"/>
  <c r="J1171" i="67"/>
  <c r="J592" i="67"/>
  <c r="J1185" i="67"/>
  <c r="J1159" i="67"/>
  <c r="J994" i="67"/>
  <c r="J1036" i="67"/>
  <c r="J1044" i="67"/>
  <c r="J475" i="67"/>
  <c r="J250" i="67"/>
  <c r="J55" i="67"/>
  <c r="J308" i="67"/>
  <c r="J1172" i="67"/>
  <c r="J1094" i="67"/>
  <c r="J182" i="67"/>
  <c r="J570" i="67"/>
  <c r="J690" i="67"/>
  <c r="J523" i="67"/>
  <c r="J970" i="67"/>
  <c r="J515" i="67"/>
  <c r="J387" i="67"/>
  <c r="J14" i="67"/>
  <c r="J608" i="67"/>
  <c r="J53" i="67"/>
  <c r="J847" i="67"/>
  <c r="J364" i="67"/>
  <c r="J928" i="67"/>
  <c r="J996" i="67"/>
  <c r="J1124" i="67"/>
  <c r="J320" i="67"/>
  <c r="J176" i="67"/>
  <c r="J520" i="67"/>
  <c r="J647" i="67"/>
  <c r="J938" i="67"/>
  <c r="J571" i="67"/>
  <c r="J961" i="67"/>
  <c r="J348" i="67"/>
  <c r="J640" i="67"/>
  <c r="J1123" i="67"/>
  <c r="J580" i="67"/>
  <c r="J611" i="67"/>
  <c r="J166" i="67"/>
  <c r="J66" i="67"/>
  <c r="J174" i="67"/>
  <c r="J914" i="67"/>
  <c r="J930" i="67"/>
  <c r="J1220" i="67"/>
  <c r="J240" i="67"/>
  <c r="J658" i="67"/>
  <c r="J452" i="67"/>
  <c r="J436" i="67"/>
  <c r="J1070" i="67"/>
  <c r="J540" i="67"/>
  <c r="J547" i="67"/>
  <c r="J493" i="67"/>
  <c r="J755" i="67"/>
  <c r="J183" i="67"/>
  <c r="J965" i="67"/>
  <c r="J672" i="67"/>
  <c r="J620" i="67"/>
  <c r="J862" i="67"/>
  <c r="J411" i="67"/>
  <c r="J315" i="67"/>
  <c r="J1017" i="67"/>
  <c r="J37" i="67"/>
  <c r="J7" i="67"/>
  <c r="J1179" i="67"/>
  <c r="J1228" i="67"/>
  <c r="J1136" i="67"/>
  <c r="J79" i="67"/>
  <c r="J98" i="67"/>
  <c r="J1031" i="67"/>
  <c r="J1073" i="67"/>
  <c r="J1072" i="67"/>
  <c r="J354" i="67"/>
  <c r="J361" i="67"/>
  <c r="J453" i="67"/>
  <c r="J1102" i="67"/>
  <c r="J720" i="67"/>
  <c r="J1167" i="67"/>
  <c r="J442" i="67"/>
  <c r="J514" i="67"/>
  <c r="J836" i="67"/>
  <c r="J617" i="67"/>
  <c r="J748" i="67"/>
  <c r="J1207" i="67"/>
  <c r="J332" i="67"/>
  <c r="J44" i="67"/>
  <c r="J943" i="67"/>
  <c r="J152" i="67"/>
  <c r="J999" i="67"/>
  <c r="J278" i="67"/>
  <c r="J1192" i="67"/>
  <c r="J798" i="67"/>
  <c r="J353" i="67"/>
  <c r="J294" i="67"/>
  <c r="J709" i="67"/>
  <c r="J151" i="67"/>
  <c r="J624" i="67"/>
  <c r="J373" i="67"/>
  <c r="J805" i="67"/>
  <c r="J797" i="67"/>
  <c r="J806" i="67"/>
  <c r="J678" i="67"/>
  <c r="J331" i="67"/>
  <c r="J826" i="67"/>
  <c r="J137" i="67"/>
  <c r="J142" i="67"/>
  <c r="J326" i="67"/>
  <c r="J138" i="67"/>
  <c r="J803" i="67"/>
  <c r="J1236" i="67"/>
  <c r="J425" i="67"/>
  <c r="J1135" i="67"/>
  <c r="J1111" i="67"/>
  <c r="J143" i="67"/>
  <c r="J474" i="67"/>
  <c r="J636" i="67"/>
  <c r="J22" i="67"/>
  <c r="J630" i="67"/>
  <c r="J99" i="67"/>
  <c r="J144" i="67"/>
  <c r="J1133" i="67"/>
  <c r="J129" i="67"/>
  <c r="J1020" i="67"/>
  <c r="J145" i="67"/>
  <c r="J698" i="67"/>
  <c r="J399" i="67"/>
  <c r="J657" i="67"/>
  <c r="J276" i="67"/>
  <c r="J1177" i="67"/>
  <c r="J1114" i="67"/>
  <c r="J1001" i="67"/>
  <c r="J688" i="67"/>
  <c r="J124" i="67"/>
  <c r="J1119" i="67"/>
  <c r="J71" i="67"/>
  <c r="J125" i="67"/>
  <c r="J488" i="67"/>
  <c r="J372" i="67"/>
  <c r="J379" i="67"/>
  <c r="J1095" i="67"/>
  <c r="J252" i="67"/>
  <c r="J689" i="67"/>
  <c r="J324" i="67"/>
  <c r="J431" i="67"/>
  <c r="J139" i="67"/>
  <c r="J701" i="67"/>
  <c r="J419" i="67"/>
  <c r="J291" i="67"/>
  <c r="J1087" i="67"/>
  <c r="J972" i="67"/>
  <c r="J468" i="67"/>
  <c r="J1068" i="67"/>
  <c r="J873" i="67"/>
  <c r="J637" i="67"/>
  <c r="J1067" i="67"/>
  <c r="J747" i="67"/>
  <c r="J466" i="67"/>
  <c r="J509" i="67"/>
  <c r="J146" i="67"/>
  <c r="J341" i="67"/>
  <c r="J903" i="67"/>
  <c r="J1182" i="67"/>
  <c r="J595" i="67"/>
  <c r="J15" i="67"/>
  <c r="J295" i="67"/>
  <c r="J296" i="67"/>
  <c r="J272" i="67"/>
  <c r="J498" i="67"/>
  <c r="J890" i="67"/>
  <c r="J969" i="67"/>
  <c r="J147" i="67"/>
  <c r="J857" i="67"/>
  <c r="J1059" i="67"/>
  <c r="J1145" i="67"/>
  <c r="J416" i="67"/>
  <c r="J376" i="67"/>
  <c r="J510" i="67"/>
  <c r="J810" i="67"/>
  <c r="J537" i="67"/>
  <c r="J559" i="67"/>
  <c r="J528" i="67"/>
  <c r="J449" i="67"/>
  <c r="J1084" i="67"/>
  <c r="J57" i="67"/>
  <c r="J1055" i="67"/>
  <c r="J448" i="67"/>
  <c r="J1056" i="67"/>
  <c r="J150" i="67"/>
  <c r="J59" i="67"/>
  <c r="J148" i="67"/>
  <c r="J874" i="67"/>
  <c r="J662" i="67"/>
  <c r="J682" i="67"/>
  <c r="J21" i="67"/>
  <c r="J140" i="67"/>
  <c r="J564" i="67"/>
  <c r="J680" i="67"/>
  <c r="J100" i="67"/>
  <c r="J404" i="67"/>
  <c r="J511" i="67"/>
  <c r="J153" i="67"/>
  <c r="J292" i="67"/>
  <c r="J793" i="67"/>
  <c r="J923" i="67"/>
  <c r="J72" i="67"/>
  <c r="J848" i="67"/>
  <c r="J560" i="67"/>
  <c r="J149" i="67"/>
  <c r="J794" i="67"/>
  <c r="J822" i="67"/>
  <c r="J504" i="67"/>
  <c r="J141" i="67"/>
  <c r="J825" i="67"/>
  <c r="J491" i="67"/>
  <c r="J1146" i="67"/>
  <c r="J270" i="67"/>
  <c r="J744" i="67"/>
  <c r="J708" i="67"/>
  <c r="J712" i="67"/>
  <c r="J628" i="67"/>
  <c r="J525" i="67"/>
  <c r="J40" i="67"/>
  <c r="J634" i="67"/>
  <c r="J486" i="67"/>
  <c r="J266" i="67"/>
  <c r="J1060" i="67"/>
  <c r="J1166" i="67"/>
  <c r="J1042" i="67"/>
  <c r="J710" i="67"/>
  <c r="J1092" i="67"/>
  <c r="J1008" i="67"/>
  <c r="J811" i="67"/>
  <c r="J355" i="67"/>
  <c r="J706" i="67"/>
  <c r="J132" i="67"/>
  <c r="J1021" i="67"/>
  <c r="J711" i="67"/>
  <c r="J371" i="67"/>
  <c r="J1000" i="67"/>
  <c r="J546" i="67"/>
  <c r="J548" i="67"/>
  <c r="J681" i="67"/>
  <c r="J752" i="67"/>
  <c r="K777" i="67" l="1"/>
  <c r="K773" i="67"/>
  <c r="K1061" i="67"/>
  <c r="K70" i="67"/>
  <c r="K352" i="67"/>
  <c r="K732" i="67"/>
  <c r="K723" i="67"/>
  <c r="K169" i="67"/>
  <c r="K1022" i="67"/>
  <c r="K501" i="67"/>
  <c r="K864" i="67"/>
  <c r="K368" i="67"/>
  <c r="K83" i="67"/>
  <c r="K135" i="67"/>
  <c r="K94" i="67"/>
  <c r="K685" i="67"/>
  <c r="K67" i="67"/>
  <c r="K895" i="67"/>
  <c r="K816" i="67"/>
  <c r="K447" i="67"/>
  <c r="K1026" i="67"/>
  <c r="K391" i="67"/>
  <c r="K328" i="67"/>
  <c r="K261" i="67"/>
  <c r="K1216" i="67"/>
  <c r="K535" i="67"/>
  <c r="K566" i="67"/>
  <c r="K967" i="67"/>
  <c r="K1206" i="67"/>
  <c r="K742" i="67"/>
  <c r="K1227" i="67"/>
  <c r="K175" i="67"/>
  <c r="K896" i="67"/>
  <c r="K768" i="67"/>
  <c r="K605" i="67"/>
  <c r="K1010" i="67"/>
  <c r="K834" i="67"/>
  <c r="K1093" i="67"/>
  <c r="K1112" i="67"/>
  <c r="K1069" i="67"/>
  <c r="K926" i="67"/>
  <c r="K1198" i="67"/>
  <c r="K1100" i="67"/>
  <c r="K618" i="67"/>
  <c r="K578" i="67"/>
  <c r="K995" i="67"/>
  <c r="K1041" i="67"/>
  <c r="K830" i="67"/>
  <c r="K397" i="67"/>
  <c r="K1151" i="67"/>
  <c r="K945" i="67"/>
  <c r="K1019" i="67"/>
  <c r="K1165" i="67"/>
  <c r="K786" i="67"/>
  <c r="K29" i="67"/>
  <c r="K1028" i="67"/>
  <c r="K1053" i="67"/>
  <c r="K180" i="67"/>
  <c r="K88" i="67"/>
  <c r="K289" i="67"/>
  <c r="K60" i="67"/>
  <c r="K687" i="67"/>
  <c r="K870" i="67"/>
  <c r="K26" i="67"/>
  <c r="K760" i="67"/>
  <c r="K1075" i="67"/>
  <c r="K1129" i="67"/>
  <c r="K113" i="67"/>
  <c r="K76" i="67"/>
  <c r="K360" i="67"/>
  <c r="K1199" i="67"/>
  <c r="K649" i="67"/>
  <c r="K621" i="67"/>
  <c r="K992" i="67"/>
  <c r="K907" i="67"/>
  <c r="K1099" i="67"/>
  <c r="K1138" i="67"/>
  <c r="K1152" i="67"/>
  <c r="K587" i="67"/>
  <c r="K68" i="67"/>
  <c r="K215" i="67"/>
  <c r="K1054" i="67"/>
  <c r="K317" i="67"/>
  <c r="K267" i="67"/>
  <c r="K343" i="67"/>
  <c r="K321" i="67"/>
  <c r="K9" i="67"/>
  <c r="K596" i="67"/>
  <c r="K259" i="67"/>
  <c r="K212" i="67"/>
  <c r="K1085" i="67"/>
  <c r="K787" i="67"/>
  <c r="K841" i="67"/>
  <c r="K461" i="67"/>
  <c r="K454" i="67"/>
  <c r="K716" i="67"/>
  <c r="K417" i="67"/>
  <c r="K700" i="67"/>
  <c r="K20" i="67"/>
  <c r="K947" i="67"/>
  <c r="K190" i="67"/>
  <c r="K1118" i="67"/>
  <c r="K52" i="67"/>
  <c r="K642" i="67"/>
  <c r="K489" i="67"/>
  <c r="K1065" i="67"/>
  <c r="K551" i="67"/>
  <c r="K729" i="67"/>
  <c r="K370" i="67"/>
  <c r="K1153" i="67"/>
  <c r="K82" i="67"/>
  <c r="K422" i="67"/>
  <c r="K298" i="67"/>
  <c r="K539" i="67"/>
  <c r="K942" i="67"/>
  <c r="K224" i="67"/>
  <c r="K597" i="67"/>
  <c r="K899" i="67"/>
  <c r="K8" i="67"/>
  <c r="K1033" i="67"/>
  <c r="K260" i="67"/>
  <c r="K1115" i="67"/>
  <c r="K446" i="67"/>
  <c r="K227" i="67"/>
  <c r="K412" i="67"/>
  <c r="K855" i="67"/>
  <c r="K6" i="67"/>
  <c r="K837" i="67"/>
  <c r="K497" i="67"/>
  <c r="K553" i="67"/>
  <c r="K13" i="67"/>
  <c r="K480" i="67"/>
  <c r="K330" i="67"/>
  <c r="K222" i="67"/>
  <c r="K90" i="67"/>
  <c r="K481" i="67"/>
  <c r="K1126" i="67"/>
  <c r="K522" i="67"/>
  <c r="K517" i="67"/>
  <c r="K527" i="67"/>
  <c r="K1211" i="67"/>
  <c r="K673" i="67"/>
  <c r="K601" i="67"/>
  <c r="K17" i="67"/>
  <c r="K769" i="67"/>
  <c r="K612" i="67"/>
  <c r="K440" i="67"/>
  <c r="K661" i="67"/>
  <c r="K782" i="67"/>
  <c r="K303" i="67"/>
  <c r="K310" i="67"/>
  <c r="K693" i="67"/>
  <c r="K496" i="67"/>
  <c r="K238" i="67"/>
  <c r="K655" i="67"/>
  <c r="K765" i="67"/>
  <c r="K866" i="67"/>
  <c r="K281" i="67"/>
  <c r="K1004" i="67"/>
  <c r="K1180" i="67"/>
  <c r="K583" i="67"/>
  <c r="K1089" i="67"/>
  <c r="K195" i="67"/>
  <c r="K418" i="67"/>
  <c r="K424" i="67"/>
  <c r="K679" i="67"/>
  <c r="K552" i="67"/>
  <c r="K869" i="67"/>
  <c r="K1040" i="67"/>
  <c r="K392" i="67"/>
  <c r="K506" i="67"/>
  <c r="K998" i="67"/>
  <c r="K19" i="67"/>
  <c r="K953" i="67"/>
  <c r="K1164" i="67"/>
  <c r="K815" i="67"/>
  <c r="K1140" i="67"/>
  <c r="K196" i="67"/>
  <c r="K979" i="67"/>
  <c r="K455" i="67"/>
  <c r="K889" i="67"/>
  <c r="K344" i="67"/>
  <c r="K753" i="67"/>
  <c r="K524" i="67"/>
  <c r="K286" i="67"/>
  <c r="K730" i="67"/>
  <c r="K734" i="67"/>
  <c r="K123" i="67"/>
  <c r="K644" i="67"/>
  <c r="K110" i="67"/>
  <c r="K1169" i="67"/>
  <c r="K366" i="67"/>
  <c r="K785" i="67"/>
  <c r="K558" i="67"/>
  <c r="K900" i="67"/>
  <c r="K645" i="67"/>
  <c r="K819" i="67"/>
  <c r="K950" i="67"/>
  <c r="K828" i="67"/>
  <c r="K80" i="67"/>
  <c r="K1106" i="67"/>
  <c r="K598" i="67"/>
  <c r="K46" i="67"/>
  <c r="K567" i="67"/>
  <c r="K726" i="67"/>
  <c r="K977" i="67"/>
  <c r="K207" i="67"/>
  <c r="K1064" i="67"/>
  <c r="K745" i="67"/>
  <c r="K881" i="67"/>
  <c r="K1203" i="67"/>
  <c r="K771" i="67"/>
  <c r="K198" i="67"/>
  <c r="K10" i="67"/>
  <c r="K731" i="67"/>
  <c r="K409" i="67"/>
  <c r="K919" i="67"/>
  <c r="K226" i="67"/>
  <c r="K1213" i="67"/>
  <c r="K69" i="67"/>
  <c r="K1209" i="67"/>
  <c r="K939" i="67"/>
  <c r="K304" i="67"/>
  <c r="K878" i="67"/>
  <c r="K759" i="67"/>
  <c r="K384" i="67"/>
  <c r="K613" i="67"/>
  <c r="K1025" i="67"/>
  <c r="K981" i="67"/>
  <c r="K1231" i="67"/>
  <c r="K244" i="67"/>
  <c r="K279" i="67"/>
  <c r="K954" i="67"/>
  <c r="K87" i="67"/>
  <c r="K1176" i="67"/>
  <c r="K171" i="67"/>
  <c r="K50" i="67"/>
  <c r="K739" i="67"/>
  <c r="K105" i="67"/>
  <c r="K262" i="67"/>
  <c r="K102" i="67"/>
  <c r="K241" i="67"/>
  <c r="K1195" i="67"/>
  <c r="K663" i="67"/>
  <c r="K472" i="67"/>
  <c r="K1155" i="67"/>
  <c r="K643" i="67"/>
  <c r="K859" i="67"/>
  <c r="K73" i="67"/>
  <c r="K1032" i="67"/>
  <c r="K653" i="67"/>
  <c r="K1154" i="67"/>
  <c r="K30" i="67"/>
  <c r="K43" i="67"/>
  <c r="K335" i="67"/>
  <c r="K1210" i="67"/>
  <c r="K1175" i="67"/>
  <c r="K1219" i="67"/>
  <c r="K365" i="67"/>
  <c r="K1194" i="67"/>
  <c r="K209" i="67"/>
  <c r="K593" i="67"/>
  <c r="K654" i="67"/>
  <c r="K697" i="67"/>
  <c r="K1048" i="67"/>
  <c r="K202" i="67"/>
  <c r="K638" i="67"/>
  <c r="K408" i="67"/>
  <c r="K165" i="67"/>
  <c r="K764" i="67"/>
  <c r="K518" i="67"/>
  <c r="K863" i="67"/>
  <c r="K589" i="67"/>
  <c r="K170" i="67"/>
  <c r="K117" i="67"/>
  <c r="K225" i="67"/>
  <c r="K333" i="67"/>
  <c r="K1181" i="67"/>
  <c r="K818" i="67"/>
  <c r="K1141" i="67"/>
  <c r="K911" i="67"/>
  <c r="K958" i="67"/>
  <c r="K832" i="67"/>
  <c r="K247" i="67"/>
  <c r="K462" i="67"/>
  <c r="K913" i="67"/>
  <c r="K359" i="67"/>
  <c r="K356" i="67"/>
  <c r="K987" i="67"/>
  <c r="K200" i="67"/>
  <c r="K1168" i="67"/>
  <c r="K652" i="67"/>
  <c r="K918" i="67"/>
  <c r="K357" i="67"/>
  <c r="K1205" i="67"/>
  <c r="K34" i="67"/>
  <c r="K1027" i="67"/>
  <c r="K844" i="67"/>
  <c r="K983" i="67"/>
  <c r="K414" i="67"/>
  <c r="K991" i="67"/>
  <c r="K107" i="67"/>
  <c r="K254" i="67"/>
  <c r="K949" i="67"/>
  <c r="K1127" i="67"/>
  <c r="K754" i="67"/>
  <c r="K253" i="67"/>
  <c r="K534" i="67"/>
  <c r="K378" i="67"/>
  <c r="K269" i="67"/>
  <c r="K329" i="67"/>
  <c r="K695" i="67"/>
  <c r="K75" i="67"/>
  <c r="K319" i="67"/>
  <c r="K1108" i="67"/>
  <c r="K827" i="67"/>
  <c r="K603" i="67"/>
  <c r="K233" i="67"/>
  <c r="K975" i="67"/>
  <c r="K850" i="67"/>
  <c r="K1035" i="67"/>
  <c r="K1039" i="67"/>
  <c r="K505" i="67"/>
  <c r="K230" i="67"/>
  <c r="K374" i="67"/>
  <c r="K670" i="67"/>
  <c r="K81" i="67"/>
  <c r="K25" i="67"/>
  <c r="K164" i="67"/>
  <c r="K671" i="67"/>
  <c r="K38" i="67"/>
  <c r="K853" i="67"/>
  <c r="K314" i="67"/>
  <c r="K699" i="67"/>
  <c r="K521" i="67"/>
  <c r="K860" i="67"/>
  <c r="K1046" i="67"/>
  <c r="K24" i="67"/>
  <c r="K910" i="67"/>
  <c r="K231" i="67"/>
  <c r="K538" i="67"/>
  <c r="K561" i="67"/>
  <c r="K776" i="67"/>
  <c r="K439" i="67"/>
  <c r="K789" i="67"/>
  <c r="K623" i="67"/>
  <c r="K257" i="67"/>
  <c r="K1160" i="67"/>
  <c r="K206" i="67"/>
  <c r="K309" i="67"/>
  <c r="K791" i="67"/>
  <c r="K4" i="67"/>
  <c r="K614" i="67"/>
  <c r="K421" i="67"/>
  <c r="K460" i="67"/>
  <c r="K840" i="67"/>
  <c r="K403" i="67"/>
  <c r="K761" i="67"/>
  <c r="K801" i="67"/>
  <c r="K400" i="67"/>
  <c r="K804" i="67"/>
  <c r="K875" i="67"/>
  <c r="K287" i="67"/>
  <c r="K274" i="67"/>
  <c r="K118" i="67"/>
  <c r="K1171" i="67"/>
  <c r="K1159" i="67"/>
  <c r="K1036" i="67"/>
  <c r="K1044" i="67"/>
  <c r="K55" i="67"/>
  <c r="K308" i="67"/>
  <c r="K1172" i="67"/>
  <c r="K1094" i="67"/>
  <c r="K690" i="67"/>
  <c r="K970" i="67"/>
  <c r="K515" i="67"/>
  <c r="K608" i="67"/>
  <c r="K53" i="67"/>
  <c r="K847" i="67"/>
  <c r="K364" i="67"/>
  <c r="K1124" i="67"/>
  <c r="K320" i="67"/>
  <c r="K176" i="67"/>
  <c r="K520" i="67"/>
  <c r="K571" i="67"/>
  <c r="K961" i="67"/>
  <c r="K348" i="67"/>
  <c r="K640" i="67"/>
  <c r="K611" i="67"/>
  <c r="K166" i="67"/>
  <c r="K66" i="67"/>
  <c r="K174" i="67"/>
  <c r="K240" i="67"/>
  <c r="K658" i="67"/>
  <c r="K452" i="67"/>
  <c r="K540" i="67"/>
  <c r="K547" i="67"/>
  <c r="K493" i="67"/>
  <c r="K755" i="67"/>
  <c r="K672" i="67"/>
  <c r="K862" i="67"/>
  <c r="K411" i="67"/>
  <c r="K37" i="67"/>
  <c r="K1228" i="67"/>
  <c r="K98" i="67"/>
  <c r="K1073" i="67"/>
  <c r="K1072" i="67"/>
  <c r="K453" i="67"/>
  <c r="K1102" i="67"/>
  <c r="K720" i="67"/>
  <c r="K1167" i="67"/>
  <c r="K442" i="67"/>
  <c r="K836" i="67"/>
  <c r="K748" i="67"/>
  <c r="K1207" i="67"/>
  <c r="K332" i="67"/>
  <c r="K943" i="67"/>
  <c r="K999" i="67"/>
  <c r="K278" i="67"/>
  <c r="K353" i="67"/>
  <c r="K294" i="67"/>
  <c r="K709" i="67"/>
  <c r="K151" i="67"/>
  <c r="K624" i="67"/>
  <c r="K797" i="67"/>
  <c r="K806" i="67"/>
  <c r="K678" i="67"/>
  <c r="K331" i="67"/>
  <c r="K137" i="67"/>
  <c r="K326" i="67"/>
  <c r="K138" i="67"/>
  <c r="K425" i="67"/>
  <c r="K1111" i="67"/>
  <c r="K143" i="67"/>
  <c r="K474" i="67"/>
  <c r="K636" i="67"/>
  <c r="K22" i="67"/>
  <c r="K630" i="67"/>
  <c r="K99" i="67"/>
  <c r="K144" i="67"/>
  <c r="K1133" i="67"/>
  <c r="K1020" i="67"/>
  <c r="K145" i="67"/>
  <c r="K698" i="67"/>
  <c r="K399" i="67"/>
  <c r="K657" i="67"/>
  <c r="K1177" i="67"/>
  <c r="K1114" i="67"/>
  <c r="K1001" i="67"/>
  <c r="K688" i="67"/>
  <c r="K124" i="67"/>
  <c r="K71" i="67"/>
  <c r="K488" i="67"/>
  <c r="K372" i="67"/>
  <c r="K379" i="67"/>
  <c r="K252" i="67"/>
  <c r="K324" i="67"/>
  <c r="K431" i="67"/>
  <c r="K139" i="67"/>
  <c r="K701" i="67"/>
  <c r="K419" i="67"/>
  <c r="K291" i="67"/>
  <c r="K1087" i="67"/>
  <c r="K972" i="67"/>
  <c r="K468" i="67"/>
  <c r="K873" i="67"/>
  <c r="K637" i="67"/>
  <c r="K1067" i="67"/>
  <c r="K747" i="67"/>
  <c r="K466" i="67"/>
  <c r="K509" i="67"/>
  <c r="K146" i="67"/>
  <c r="K341" i="67"/>
  <c r="K903" i="67"/>
  <c r="K1182" i="67"/>
  <c r="K595" i="67"/>
  <c r="K15" i="67"/>
  <c r="K295" i="67"/>
  <c r="K296" i="67"/>
  <c r="K272" i="67"/>
  <c r="K498" i="67"/>
  <c r="K890" i="67"/>
  <c r="K969" i="67"/>
  <c r="K147" i="67"/>
  <c r="K857" i="67"/>
  <c r="K1059" i="67"/>
  <c r="K1145" i="67"/>
  <c r="K416" i="67"/>
  <c r="K376" i="67"/>
  <c r="K510" i="67"/>
  <c r="K810" i="67"/>
  <c r="K537" i="67"/>
  <c r="K559" i="67"/>
  <c r="K528" i="67"/>
  <c r="K449" i="67"/>
  <c r="K1084" i="67"/>
  <c r="K57" i="67"/>
  <c r="K1055" i="67"/>
  <c r="K448" i="67"/>
  <c r="K1056" i="67"/>
  <c r="K59" i="67"/>
  <c r="K148" i="67"/>
  <c r="K874" i="67"/>
  <c r="K662" i="67"/>
  <c r="K682" i="67"/>
  <c r="K21" i="67"/>
  <c r="K140" i="67"/>
  <c r="K564" i="67"/>
  <c r="K680" i="67"/>
  <c r="K100" i="67"/>
  <c r="K404" i="67"/>
  <c r="K511" i="67"/>
  <c r="K153" i="67"/>
  <c r="K292" i="67"/>
  <c r="K793" i="67"/>
  <c r="K923" i="67"/>
  <c r="K72" i="67"/>
  <c r="K848" i="67"/>
  <c r="K560" i="67"/>
  <c r="K149" i="67"/>
  <c r="K794" i="67"/>
  <c r="K822" i="67"/>
  <c r="K504" i="67"/>
  <c r="K141" i="67"/>
  <c r="K825" i="67"/>
  <c r="K491" i="67"/>
  <c r="K1146" i="67"/>
  <c r="K270" i="67"/>
  <c r="K744" i="67"/>
  <c r="K708" i="67"/>
  <c r="K712" i="67"/>
  <c r="K628" i="67"/>
  <c r="K525" i="67"/>
  <c r="K40" i="67"/>
  <c r="K634" i="67"/>
  <c r="K486" i="67"/>
  <c r="K266" i="67"/>
  <c r="K1060" i="67"/>
  <c r="K1166" i="67"/>
  <c r="K1042" i="67"/>
  <c r="K710" i="67"/>
  <c r="K1092" i="67"/>
  <c r="K1008" i="67"/>
  <c r="K811" i="67"/>
  <c r="K355" i="67"/>
  <c r="K706" i="67"/>
  <c r="K132" i="67"/>
  <c r="K1021" i="67"/>
  <c r="K711" i="67"/>
  <c r="K371" i="67"/>
  <c r="K1000" i="67"/>
  <c r="K546" i="67"/>
  <c r="K548" i="67"/>
  <c r="K681" i="67"/>
  <c r="K752" i="67"/>
  <c r="K152" i="67"/>
  <c r="K689" i="67"/>
  <c r="K1068" i="67"/>
  <c r="K125" i="67"/>
  <c r="K1119" i="67"/>
  <c r="K276" i="67"/>
  <c r="K129" i="67"/>
  <c r="K1135" i="67"/>
  <c r="K1236" i="67"/>
  <c r="K142" i="67"/>
  <c r="K826" i="67"/>
  <c r="K373" i="67"/>
  <c r="K798" i="67"/>
  <c r="K44" i="67"/>
  <c r="K617" i="67"/>
  <c r="K514" i="67"/>
  <c r="K361" i="67"/>
  <c r="K1031" i="67"/>
  <c r="K79" i="67"/>
  <c r="K7" i="67"/>
  <c r="K1017" i="67"/>
  <c r="K210" i="67"/>
  <c r="K150" i="67"/>
  <c r="K1095" i="67"/>
  <c r="K803" i="67"/>
  <c r="K1192" i="67"/>
  <c r="K354" i="67"/>
  <c r="K1136" i="67"/>
  <c r="K315" i="67"/>
  <c r="K436" i="67"/>
  <c r="K1123" i="67"/>
  <c r="K647" i="67"/>
  <c r="K928" i="67"/>
  <c r="K430" i="67"/>
  <c r="K1183" i="67"/>
  <c r="K626" i="67"/>
  <c r="K249" i="67"/>
  <c r="K173" i="67"/>
  <c r="K186" i="67"/>
  <c r="K1201" i="67"/>
  <c r="K898" i="67"/>
  <c r="K325" i="67"/>
  <c r="K407" i="67"/>
  <c r="K177" i="67"/>
  <c r="K686" i="67"/>
  <c r="K457" i="67"/>
  <c r="K301" i="67"/>
  <c r="K1215" i="67"/>
  <c r="K385" i="67"/>
  <c r="K756" i="67"/>
  <c r="K283" i="67"/>
  <c r="K955" i="67"/>
  <c r="K500" i="67"/>
  <c r="K101" i="67"/>
  <c r="K119" i="67"/>
  <c r="K1225" i="67"/>
  <c r="K1170" i="67"/>
  <c r="K879" i="67"/>
  <c r="K383" i="67"/>
  <c r="K835" i="67"/>
  <c r="K1117" i="67"/>
  <c r="K1212" i="67"/>
  <c r="K1223" i="67"/>
  <c r="K208" i="67"/>
  <c r="K824" i="67"/>
  <c r="K285" i="67"/>
  <c r="K1139" i="67"/>
  <c r="K1150" i="67"/>
  <c r="K516" i="67"/>
  <c r="K892" i="67"/>
  <c r="K823" i="67"/>
  <c r="K1125" i="67"/>
  <c r="K990" i="67"/>
  <c r="K920" i="67"/>
  <c r="K203" i="67"/>
  <c r="K1235" i="67"/>
  <c r="K625" i="67"/>
  <c r="K582" i="67"/>
  <c r="K1082" i="67"/>
  <c r="K89" i="67"/>
  <c r="K973" i="67"/>
  <c r="K696" i="67"/>
  <c r="K664" i="67"/>
  <c r="K193" i="67"/>
  <c r="K974" i="67"/>
  <c r="K23" i="67"/>
  <c r="K512" i="67"/>
  <c r="K772" i="67"/>
  <c r="K978" i="67"/>
  <c r="K775" i="67"/>
  <c r="K155" i="67"/>
  <c r="K743" i="67"/>
  <c r="K445" i="67"/>
  <c r="K533" i="67"/>
  <c r="K727" i="67"/>
  <c r="K988" i="67"/>
  <c r="K1076" i="67"/>
  <c r="K762" i="67"/>
  <c r="K64" i="67"/>
  <c r="K427" i="67"/>
  <c r="K323" i="67"/>
  <c r="K921" i="67"/>
  <c r="K843" i="67"/>
  <c r="K846" i="67"/>
  <c r="K1103" i="67"/>
  <c r="K651" i="67"/>
  <c r="K1200" i="67"/>
  <c r="K305" i="67"/>
  <c r="K1232" i="67"/>
  <c r="K1229" i="67"/>
  <c r="K1130" i="67"/>
  <c r="K1006" i="67"/>
  <c r="K306" i="67"/>
  <c r="K345" i="67"/>
  <c r="K667" i="67"/>
  <c r="K707" i="67"/>
  <c r="K114" i="67"/>
  <c r="K1007" i="67"/>
  <c r="K541" i="67"/>
  <c r="K349" i="67"/>
  <c r="K96" i="67"/>
  <c r="K1097" i="67"/>
  <c r="K213" i="67"/>
  <c r="K218" i="67"/>
  <c r="K256" i="67"/>
  <c r="K802" i="67"/>
  <c r="K530" i="67"/>
  <c r="K1005" i="67"/>
  <c r="K1162" i="67"/>
  <c r="K115" i="67"/>
  <c r="K476" i="67"/>
  <c r="K808" i="67"/>
  <c r="K450" i="67"/>
  <c r="K214" i="67"/>
  <c r="K674" i="67"/>
  <c r="K1121" i="67"/>
  <c r="K885" i="67"/>
  <c r="K842" i="67"/>
  <c r="K585" i="67"/>
  <c r="K390" i="67"/>
  <c r="K327" i="67"/>
  <c r="K574" i="67"/>
  <c r="K485" i="67"/>
  <c r="K467" i="67"/>
  <c r="K788" i="67"/>
  <c r="K1214" i="67"/>
  <c r="K937" i="67"/>
  <c r="K886" i="67"/>
  <c r="K402" i="67"/>
  <c r="K1208" i="67"/>
  <c r="K1057" i="67"/>
  <c r="K677" i="67"/>
  <c r="K1104" i="67"/>
  <c r="K627" i="67"/>
  <c r="K780" i="67"/>
  <c r="K1074" i="67"/>
  <c r="K84" i="67"/>
  <c r="K887" i="67"/>
  <c r="K872" i="67"/>
  <c r="K351" i="67"/>
  <c r="K905" i="67"/>
  <c r="K362" i="67"/>
  <c r="K478" i="67"/>
  <c r="K342" i="67"/>
  <c r="K909" i="67"/>
  <c r="K1148" i="67"/>
  <c r="K594" i="67"/>
  <c r="K812" i="67"/>
  <c r="K78" i="67"/>
  <c r="K543" i="67"/>
  <c r="K32" i="67"/>
  <c r="K93" i="67"/>
  <c r="K952" i="67"/>
  <c r="K1091" i="67"/>
  <c r="K964" i="67"/>
  <c r="K854" i="67"/>
  <c r="K579" i="67"/>
  <c r="K134" i="67"/>
  <c r="K443" i="67"/>
  <c r="K668" i="67"/>
  <c r="K181" i="67"/>
  <c r="K1107" i="67"/>
  <c r="K302" i="67"/>
  <c r="K103" i="67"/>
  <c r="K48" i="67"/>
  <c r="K1190" i="67"/>
  <c r="K1218" i="67"/>
  <c r="K1109" i="67"/>
  <c r="K1161" i="67"/>
  <c r="K131" i="67"/>
  <c r="K293" i="67"/>
  <c r="K35" i="67"/>
  <c r="K963" i="67"/>
  <c r="K917" i="67"/>
  <c r="K833" i="67"/>
  <c r="K163" i="67"/>
  <c r="K367" i="67"/>
  <c r="K346" i="67"/>
  <c r="K239" i="67"/>
  <c r="K406" i="67"/>
  <c r="K746" i="67"/>
  <c r="K248" i="67"/>
  <c r="K820" i="67"/>
  <c r="K902" i="67"/>
  <c r="K639" i="67"/>
  <c r="K1187" i="67"/>
  <c r="K513" i="67"/>
  <c r="K692" i="67"/>
  <c r="K470" i="67"/>
  <c r="K161" i="67"/>
  <c r="K774" i="67"/>
  <c r="K42" i="67"/>
  <c r="K767" i="67"/>
  <c r="K184" i="67"/>
  <c r="K817" i="67"/>
  <c r="K1149" i="67"/>
  <c r="K659" i="67"/>
  <c r="K347" i="67"/>
  <c r="K851" i="67"/>
  <c r="K97" i="67"/>
  <c r="K61" i="67"/>
  <c r="K852" i="67"/>
  <c r="K931" i="67"/>
  <c r="K1144" i="67"/>
  <c r="K1184" i="67"/>
  <c r="K934" i="67"/>
  <c r="K503" i="67"/>
  <c r="K483" i="67"/>
  <c r="K1110" i="67"/>
  <c r="K265" i="67"/>
  <c r="K104" i="67"/>
  <c r="K380" i="67"/>
  <c r="K507" i="67"/>
  <c r="K388" i="67"/>
  <c r="K56" i="67"/>
  <c r="K1105" i="67"/>
  <c r="K610" i="67"/>
  <c r="K369" i="67"/>
  <c r="K940" i="67"/>
  <c r="K116" i="67"/>
  <c r="K867" i="67"/>
  <c r="K1066" i="67"/>
  <c r="K423" i="67"/>
  <c r="K1003" i="67"/>
  <c r="K1132" i="67"/>
  <c r="K18" i="67"/>
  <c r="K633" i="67"/>
  <c r="K1024" i="67"/>
  <c r="K465" i="67"/>
  <c r="K340" i="67"/>
  <c r="K575" i="67"/>
  <c r="K829" i="67"/>
  <c r="K1043" i="67"/>
  <c r="K133" i="67"/>
  <c r="K584" i="67"/>
  <c r="K1224" i="67"/>
  <c r="K813" i="67"/>
  <c r="K458" i="67"/>
  <c r="K1147" i="67"/>
  <c r="K956" i="67"/>
  <c r="K382" i="67"/>
  <c r="K799" i="67"/>
  <c r="K576" i="67"/>
  <c r="K1012" i="67"/>
  <c r="K45" i="67"/>
  <c r="K717" i="67"/>
  <c r="K766" i="67"/>
  <c r="K946" i="67"/>
  <c r="K219" i="67"/>
  <c r="K915" i="67"/>
  <c r="K106" i="67"/>
  <c r="K178" i="67"/>
  <c r="K263" i="67"/>
  <c r="K1178" i="67"/>
  <c r="K482" i="67"/>
  <c r="K271" i="67"/>
  <c r="K336" i="67"/>
  <c r="K718" i="67"/>
  <c r="K858" i="67"/>
  <c r="K386" i="67"/>
  <c r="K459" i="67"/>
  <c r="K433" i="67"/>
  <c r="K845" i="67"/>
  <c r="K179" i="67"/>
  <c r="K941" i="67"/>
  <c r="K1009" i="67"/>
  <c r="K235" i="67"/>
  <c r="K188" i="67"/>
  <c r="K49" i="67"/>
  <c r="K922" i="67"/>
  <c r="K1049" i="67"/>
  <c r="K128" i="67"/>
  <c r="K1196" i="67"/>
  <c r="K490" i="67"/>
  <c r="K622" i="67"/>
  <c r="K1202" i="67"/>
  <c r="K393" i="67"/>
  <c r="K74" i="67"/>
  <c r="K187" i="67"/>
  <c r="K334" i="67"/>
  <c r="K396" i="67"/>
  <c r="K740" i="67"/>
  <c r="K508" i="67"/>
  <c r="K236" i="67"/>
  <c r="K957" i="67"/>
  <c r="K735" i="67"/>
  <c r="K1023" i="67"/>
  <c r="K432" i="67"/>
  <c r="K581" i="67"/>
  <c r="K389" i="67"/>
  <c r="K318" i="67"/>
  <c r="K451" i="67"/>
  <c r="K856" i="67"/>
  <c r="K221" i="67"/>
  <c r="K307" i="67"/>
  <c r="K669" i="67"/>
  <c r="K172" i="67"/>
  <c r="K884" i="67"/>
  <c r="K641" i="67"/>
  <c r="K363" i="67"/>
  <c r="K897" i="67"/>
  <c r="K1158" i="67"/>
  <c r="K721" i="67"/>
  <c r="K1029" i="67"/>
  <c r="K264" i="67"/>
  <c r="K563" i="67"/>
  <c r="K554" i="67"/>
  <c r="K338" i="67"/>
  <c r="K300" i="67"/>
  <c r="K1037" i="67"/>
  <c r="K27" i="67"/>
  <c r="K1050" i="67"/>
  <c r="K1038" i="67"/>
  <c r="K41" i="67"/>
  <c r="K162" i="67"/>
  <c r="K908" i="67"/>
  <c r="K127" i="67"/>
  <c r="K725" i="67"/>
  <c r="K757" i="67"/>
  <c r="K758" i="67"/>
  <c r="K1088" i="67"/>
  <c r="K234" i="67"/>
  <c r="K779" i="67"/>
  <c r="K251" i="67"/>
  <c r="K588" i="67"/>
  <c r="K410" i="67"/>
  <c r="K916" i="67"/>
  <c r="K705" i="67"/>
  <c r="K299" i="67"/>
  <c r="K62" i="67"/>
  <c r="K245" i="67"/>
  <c r="K660" i="67"/>
  <c r="K948" i="67"/>
  <c r="K749" i="67"/>
  <c r="K1122" i="67"/>
  <c r="K434" i="67"/>
  <c r="K1128" i="67"/>
  <c r="K428" i="67"/>
  <c r="K544" i="67"/>
  <c r="K492" i="67"/>
  <c r="K280" i="67"/>
  <c r="K1230" i="67"/>
  <c r="K901" i="67"/>
  <c r="K703" i="67"/>
  <c r="K1083" i="67"/>
  <c r="K39" i="67"/>
  <c r="K358" i="67"/>
  <c r="K429" i="67"/>
  <c r="K883" i="67"/>
  <c r="K158" i="67"/>
  <c r="K635" i="67"/>
  <c r="K924" i="67"/>
  <c r="K549" i="67"/>
  <c r="K275" i="67"/>
  <c r="K800" i="67"/>
  <c r="K415" i="67"/>
  <c r="K572" i="67"/>
  <c r="K1193" i="67"/>
  <c r="K5" i="67"/>
  <c r="K1011" i="67"/>
  <c r="K691" i="67"/>
  <c r="K944" i="67"/>
  <c r="K702" i="67"/>
  <c r="K277" i="67"/>
  <c r="K796" i="67"/>
  <c r="K136" i="67"/>
  <c r="K499" i="67"/>
  <c r="K1221" i="67"/>
  <c r="K925" i="67"/>
  <c r="K719" i="67"/>
  <c r="K456" i="67"/>
  <c r="K912" i="67"/>
  <c r="K545" i="67"/>
  <c r="K120" i="67"/>
  <c r="K519" i="67"/>
  <c r="K1077" i="67"/>
  <c r="K36" i="67"/>
  <c r="K54" i="67"/>
  <c r="K243" i="67"/>
  <c r="K778" i="67"/>
  <c r="K290" i="67"/>
  <c r="K28" i="67"/>
  <c r="K1013" i="67"/>
  <c r="K258" i="67"/>
  <c r="K1134" i="67"/>
  <c r="K86" i="67"/>
  <c r="K1143" i="67"/>
  <c r="K968" i="67"/>
  <c r="K1047" i="67"/>
  <c r="K58" i="67"/>
  <c r="K989" i="67"/>
  <c r="K882" i="67"/>
  <c r="K1234" i="67"/>
  <c r="K1018" i="67"/>
  <c r="K936" i="67"/>
  <c r="K211" i="67"/>
  <c r="K381" i="67"/>
  <c r="K160" i="67"/>
  <c r="K229" i="67"/>
  <c r="K312" i="67"/>
  <c r="K715" i="67"/>
  <c r="K1226" i="67"/>
  <c r="K130" i="67"/>
  <c r="K590" i="67"/>
  <c r="K473" i="67"/>
  <c r="K781" i="67"/>
  <c r="K876" i="67"/>
  <c r="K51" i="67"/>
  <c r="K932" i="67"/>
  <c r="K976" i="67"/>
  <c r="K1197" i="67"/>
  <c r="K615" i="67"/>
  <c r="K159" i="67"/>
  <c r="K495" i="67"/>
  <c r="K33" i="67"/>
  <c r="K1116" i="67"/>
  <c r="K532" i="67"/>
  <c r="K997" i="67"/>
  <c r="K126" i="67"/>
  <c r="K479" i="67"/>
  <c r="K562" i="67"/>
  <c r="K232" i="67"/>
  <c r="K339" i="67"/>
  <c r="K1131" i="67"/>
  <c r="K288" i="67"/>
  <c r="K273" i="67"/>
  <c r="K85" i="67"/>
  <c r="K604" i="67"/>
  <c r="K648" i="67"/>
  <c r="K189" i="67"/>
  <c r="K894" i="67"/>
  <c r="K112" i="67"/>
  <c r="K91" i="67"/>
  <c r="K750" i="67"/>
  <c r="K1052" i="67"/>
  <c r="K413" i="67"/>
  <c r="K157" i="67"/>
  <c r="K865" i="67"/>
  <c r="K1062" i="67"/>
  <c r="K216" i="67"/>
  <c r="K322" i="67"/>
  <c r="K666" i="67"/>
  <c r="K675" i="67"/>
  <c r="K246" i="67"/>
  <c r="K441" i="67"/>
  <c r="K1034" i="67"/>
  <c r="K217" i="67"/>
  <c r="K971" i="67"/>
  <c r="K1014" i="67"/>
  <c r="K960" i="67"/>
  <c r="K156" i="67"/>
  <c r="K962" i="67"/>
  <c r="K650" i="67"/>
  <c r="K904" i="67"/>
  <c r="K471" i="67"/>
  <c r="K565" i="67"/>
  <c r="K880" i="67"/>
  <c r="K1233" i="67"/>
  <c r="K770" i="67"/>
  <c r="K375" i="67"/>
  <c r="K600" i="67"/>
  <c r="K646" i="67"/>
  <c r="K966" i="67"/>
  <c r="K1063" i="67"/>
  <c r="K435" i="67"/>
  <c r="K807" i="67"/>
  <c r="K109" i="67"/>
  <c r="K684" i="67"/>
  <c r="K47" i="67"/>
  <c r="K154" i="67"/>
  <c r="K223" i="67"/>
  <c r="K694" i="67"/>
  <c r="K95" i="67"/>
  <c r="K1098" i="67"/>
  <c r="K602" i="67"/>
  <c r="K577" i="67"/>
  <c r="K529" i="67"/>
  <c r="K1174" i="67"/>
  <c r="K268" i="67"/>
  <c r="K737" i="67"/>
  <c r="K877" i="67"/>
  <c r="K713" i="67"/>
  <c r="K993" i="67"/>
  <c r="K839" i="67"/>
  <c r="K982" i="67"/>
  <c r="K569" i="67"/>
  <c r="K1030" i="67"/>
  <c r="K1078" i="67"/>
  <c r="K192" i="67"/>
  <c r="K1113" i="67"/>
  <c r="K1163" i="67"/>
  <c r="K487" i="67"/>
  <c r="K16" i="67"/>
  <c r="K1191" i="67"/>
  <c r="K1015" i="67"/>
  <c r="K683" i="67"/>
  <c r="K556" i="67"/>
  <c r="K631" i="67"/>
  <c r="K1120" i="67"/>
  <c r="K63" i="67"/>
  <c r="K1137" i="67"/>
  <c r="K405" i="67"/>
  <c r="K714" i="67"/>
  <c r="K1086" i="67"/>
  <c r="K11" i="67"/>
  <c r="K1080" i="67"/>
  <c r="K1156" i="67"/>
  <c r="K228" i="67"/>
  <c r="K194" i="67"/>
  <c r="K1189" i="67"/>
  <c r="K502" i="67"/>
  <c r="K984" i="67"/>
  <c r="K704" i="67"/>
  <c r="K555" i="67"/>
  <c r="K783" i="67"/>
  <c r="K557" i="67"/>
  <c r="K738" i="67"/>
  <c r="K398" i="67"/>
  <c r="K861" i="67"/>
  <c r="K204" i="67"/>
  <c r="K438" i="67"/>
  <c r="K394" i="67"/>
  <c r="K784" i="67"/>
  <c r="K1204" i="67"/>
  <c r="K437" i="67"/>
  <c r="K377" i="67"/>
  <c r="K12" i="67"/>
  <c r="K591" i="67"/>
  <c r="K420" i="67"/>
  <c r="K665" i="67"/>
  <c r="K632" i="67"/>
  <c r="K838" i="67"/>
  <c r="K108" i="67"/>
  <c r="K868" i="67"/>
  <c r="K65" i="67"/>
  <c r="K201" i="67"/>
  <c r="K92" i="67"/>
  <c r="K586" i="67"/>
  <c r="K676" i="67"/>
  <c r="K1081" i="67"/>
  <c r="K526" i="67"/>
  <c r="K568" i="67"/>
  <c r="K484" i="67"/>
  <c r="K205" i="67"/>
  <c r="K1079" i="67"/>
  <c r="K1188" i="67"/>
  <c r="K1045" i="67"/>
  <c r="K191" i="67"/>
  <c r="K337" i="67"/>
  <c r="K197" i="67"/>
  <c r="K255" i="67"/>
  <c r="K733" i="67"/>
  <c r="K728" i="67"/>
  <c r="K464" i="67"/>
  <c r="K550" i="67"/>
  <c r="K763" i="67"/>
  <c r="K891" i="67"/>
  <c r="K1186" i="67"/>
  <c r="K185" i="67"/>
  <c r="K121" i="67"/>
  <c r="K871" i="67"/>
  <c r="K237" i="67"/>
  <c r="K814" i="67"/>
  <c r="K927" i="67"/>
  <c r="K893" i="67"/>
  <c r="K1096" i="67"/>
  <c r="K111" i="67"/>
  <c r="K1142" i="67"/>
  <c r="K609" i="67"/>
  <c r="K220" i="67"/>
  <c r="K751" i="67"/>
  <c r="K122" i="67"/>
  <c r="K606" i="67"/>
  <c r="K790" i="67"/>
  <c r="K444" i="67"/>
  <c r="K933" i="67"/>
  <c r="K395" i="67"/>
  <c r="K199" i="67"/>
  <c r="K607" i="67"/>
  <c r="K77" i="67"/>
  <c r="K724" i="67"/>
  <c r="K935" i="67"/>
  <c r="K985" i="67"/>
  <c r="K1016" i="67"/>
  <c r="K1157" i="67"/>
  <c r="K809" i="67"/>
  <c r="K980" i="67"/>
  <c r="K619" i="67"/>
  <c r="K1071" i="67"/>
  <c r="K531" i="67"/>
  <c r="K831" i="67"/>
  <c r="K1051" i="67"/>
  <c r="K242" i="67"/>
  <c r="K792" i="67"/>
  <c r="K888" i="67"/>
  <c r="K297" i="67"/>
  <c r="K31" i="67"/>
  <c r="K1002" i="67"/>
  <c r="K1090" i="67"/>
  <c r="K311" i="67"/>
  <c r="K736" i="67"/>
  <c r="K313" i="67"/>
  <c r="K1222" i="67"/>
  <c r="K629" i="67"/>
  <c r="K821" i="67"/>
  <c r="K573" i="67"/>
  <c r="K986" i="67"/>
  <c r="K167" i="67"/>
  <c r="K316" i="67"/>
  <c r="K795" i="67"/>
  <c r="K906" i="67"/>
  <c r="K599" i="67"/>
  <c r="K168" i="67"/>
  <c r="K1173" i="67"/>
  <c r="K656" i="67"/>
  <c r="K616" i="67"/>
  <c r="K536" i="67"/>
  <c r="K469" i="67"/>
  <c r="K401" i="67"/>
  <c r="K3" i="67"/>
  <c r="K849" i="67"/>
  <c r="K350" i="67"/>
  <c r="K494" i="67"/>
  <c r="K929" i="67"/>
  <c r="K722" i="67"/>
  <c r="K463" i="67"/>
  <c r="K426" i="67"/>
  <c r="K1058" i="67"/>
  <c r="K1217" i="67"/>
  <c r="K282" i="67"/>
  <c r="K741" i="67"/>
  <c r="K592" i="67"/>
  <c r="K1185" i="67"/>
  <c r="K994" i="67"/>
  <c r="K475" i="67"/>
  <c r="K250" i="67"/>
  <c r="K182" i="67"/>
  <c r="K570" i="67"/>
  <c r="K523" i="67"/>
  <c r="K387" i="67"/>
  <c r="K14" i="67"/>
  <c r="K996" i="67"/>
  <c r="K938" i="67"/>
  <c r="K580" i="67"/>
  <c r="K914" i="67"/>
  <c r="K930" i="67"/>
  <c r="K1220" i="67"/>
  <c r="K1070" i="67"/>
  <c r="K183" i="67"/>
  <c r="K965" i="67"/>
  <c r="K620" i="67"/>
  <c r="K1179" i="67"/>
  <c r="K805" i="67"/>
  <c r="S767" i="67"/>
  <c r="D839" i="67"/>
  <c r="D222" i="67"/>
  <c r="D875" i="67"/>
  <c r="D668" i="67"/>
  <c r="D280" i="67"/>
  <c r="D1050" i="67"/>
  <c r="D767" i="67"/>
  <c r="D1171" i="67"/>
  <c r="D460" i="67"/>
  <c r="D584" i="67"/>
  <c r="D1093" i="67"/>
  <c r="D453" i="67"/>
  <c r="D659" i="67"/>
  <c r="D982" i="67"/>
  <c r="D62" i="67"/>
  <c r="D352" i="67"/>
  <c r="D293" i="67"/>
  <c r="D161" i="67"/>
  <c r="D184" i="67"/>
  <c r="D703" i="67"/>
  <c r="D569" i="67"/>
  <c r="D989" i="67"/>
  <c r="D363" i="67"/>
  <c r="D641" i="67"/>
  <c r="D35" i="67"/>
  <c r="D1227" i="67"/>
  <c r="D1143" i="67"/>
  <c r="D54" i="67"/>
  <c r="D1228" i="67"/>
  <c r="D250" i="67"/>
  <c r="D1110" i="67"/>
  <c r="D845" i="67"/>
  <c r="D475" i="67"/>
  <c r="D83" i="67"/>
  <c r="D840" i="67"/>
  <c r="D941" i="67"/>
  <c r="D308" i="67"/>
  <c r="D669" i="67"/>
  <c r="D908" i="67"/>
  <c r="D1115" i="67"/>
  <c r="D867" i="67"/>
  <c r="D959" i="67"/>
  <c r="D302" i="67"/>
  <c r="D106" i="67"/>
  <c r="D1102" i="67"/>
  <c r="D162" i="67"/>
  <c r="D718" i="67"/>
  <c r="D766" i="67"/>
  <c r="D566" i="67"/>
  <c r="D1018" i="67"/>
  <c r="D338" i="67"/>
  <c r="D1165" i="67"/>
  <c r="D544" i="67"/>
  <c r="D952" i="67"/>
  <c r="D575" i="67"/>
  <c r="D946" i="67"/>
  <c r="D1012" i="67"/>
  <c r="D1066" i="67"/>
  <c r="D400" i="67"/>
  <c r="D428" i="67"/>
  <c r="D934" i="67"/>
  <c r="D1003" i="67"/>
  <c r="D926" i="67"/>
  <c r="D39" i="67"/>
  <c r="D554" i="67"/>
  <c r="D340" i="67"/>
  <c r="D97" i="67"/>
  <c r="D757" i="67"/>
  <c r="D1144" i="67"/>
  <c r="D964" i="67"/>
  <c r="D1112" i="67"/>
  <c r="D318" i="67"/>
  <c r="D411" i="67"/>
  <c r="D1226" i="67"/>
  <c r="D93" i="67"/>
  <c r="D1187" i="67"/>
  <c r="D1105" i="67"/>
  <c r="D178" i="67"/>
  <c r="D61" i="67"/>
  <c r="D227" i="67"/>
  <c r="D519" i="67"/>
  <c r="D1094" i="67"/>
  <c r="D1172" i="67"/>
  <c r="D1136" i="67"/>
  <c r="D1009" i="67"/>
  <c r="D563" i="67"/>
  <c r="D282" i="67"/>
  <c r="D1041" i="67"/>
  <c r="D480" i="67"/>
  <c r="D211" i="67"/>
  <c r="D369" i="67"/>
  <c r="D258" i="67"/>
  <c r="D1019" i="67"/>
  <c r="D916" i="67"/>
  <c r="D133" i="67"/>
  <c r="D79" i="67"/>
  <c r="D864" i="67"/>
  <c r="D229" i="67"/>
  <c r="D386" i="67"/>
  <c r="D160" i="67"/>
  <c r="D32" i="67"/>
  <c r="D856" i="67"/>
  <c r="D932" i="67"/>
  <c r="D1234" i="67"/>
  <c r="D443" i="67"/>
  <c r="D388" i="67"/>
  <c r="D307" i="67"/>
  <c r="D639" i="67"/>
  <c r="D336" i="67"/>
  <c r="D620" i="67"/>
  <c r="D660" i="67"/>
  <c r="D245" i="67"/>
  <c r="D315" i="67"/>
  <c r="D477" i="67"/>
  <c r="D6" i="67"/>
  <c r="D358" i="67"/>
  <c r="D503" i="67"/>
  <c r="D182" i="67"/>
  <c r="D732" i="67"/>
  <c r="D98" i="67"/>
  <c r="D576" i="67"/>
  <c r="D368" i="67"/>
  <c r="D553" i="67"/>
  <c r="D264" i="67"/>
  <c r="D1043" i="67"/>
  <c r="D1184" i="67"/>
  <c r="D884" i="67"/>
  <c r="D692" i="67"/>
  <c r="D1047" i="67"/>
  <c r="D799" i="67"/>
  <c r="D543" i="67"/>
  <c r="D367" i="67"/>
  <c r="D877" i="67"/>
  <c r="D1197" i="67"/>
  <c r="D817" i="67"/>
  <c r="D851" i="67"/>
  <c r="D833" i="67"/>
  <c r="D801" i="67"/>
  <c r="D720" i="67"/>
  <c r="D465" i="67"/>
  <c r="D78" i="67"/>
  <c r="D951" i="67"/>
  <c r="D37" i="67"/>
  <c r="D1069" i="67"/>
  <c r="D974" i="67"/>
  <c r="D458" i="67"/>
  <c r="D134" i="67"/>
  <c r="D482" i="67"/>
  <c r="D1049" i="67"/>
  <c r="D135" i="67"/>
  <c r="D948" i="67"/>
  <c r="D451" i="67"/>
  <c r="D545" i="67"/>
  <c r="D1024" i="67"/>
  <c r="D852" i="67"/>
  <c r="D723" i="67"/>
  <c r="D1029" i="67"/>
  <c r="D995" i="67"/>
  <c r="D1100" i="67"/>
  <c r="D1178" i="67"/>
  <c r="D403" i="67"/>
  <c r="D179" i="67"/>
  <c r="D705" i="67"/>
  <c r="D579" i="67"/>
  <c r="D1216" i="67"/>
  <c r="D90" i="67"/>
  <c r="D578" i="67"/>
  <c r="D570" i="67"/>
  <c r="D804" i="67"/>
  <c r="D813" i="67"/>
  <c r="D473" i="67"/>
  <c r="D501" i="67"/>
  <c r="D778" i="67"/>
  <c r="D1206" i="67"/>
  <c r="D963" i="67"/>
  <c r="D193" i="67"/>
  <c r="D605" i="67"/>
  <c r="D924" i="67"/>
  <c r="D830" i="67"/>
  <c r="D382" i="67"/>
  <c r="D287" i="67"/>
  <c r="D713" i="67"/>
  <c r="D487" i="67"/>
  <c r="D1022" i="67"/>
  <c r="D380" i="67"/>
  <c r="D221" i="67"/>
  <c r="D172" i="67"/>
  <c r="D912" i="67"/>
  <c r="D837" i="67"/>
  <c r="D901" i="67"/>
  <c r="D858" i="67"/>
  <c r="D976" i="67"/>
  <c r="D1149" i="67"/>
  <c r="D786" i="67"/>
  <c r="D1036" i="67"/>
  <c r="D1159" i="67"/>
  <c r="D348" i="67"/>
  <c r="D406" i="67"/>
  <c r="D829" i="67"/>
  <c r="D507" i="67"/>
  <c r="D777" i="67"/>
  <c r="D434" i="67"/>
  <c r="D312" i="67"/>
  <c r="D18" i="67"/>
  <c r="D131" i="67"/>
  <c r="D812" i="67"/>
  <c r="D715" i="67"/>
  <c r="D1037" i="67"/>
  <c r="D994" i="67"/>
  <c r="D36" i="67"/>
  <c r="D581" i="67"/>
  <c r="D116" i="67"/>
  <c r="D274" i="67"/>
  <c r="D492" i="67"/>
  <c r="D429" i="67"/>
  <c r="D1198" i="67"/>
  <c r="D590" i="67"/>
  <c r="D347" i="67"/>
  <c r="D768" i="67"/>
  <c r="D931" i="67"/>
  <c r="D275" i="67"/>
  <c r="D594" i="67"/>
  <c r="D758" i="67"/>
  <c r="D956" i="67"/>
  <c r="D1167" i="67"/>
  <c r="D882" i="67"/>
  <c r="D855" i="67"/>
  <c r="D1072" i="67"/>
  <c r="D1030" i="67"/>
  <c r="D284" i="67"/>
  <c r="D896" i="67"/>
  <c r="D945" i="67"/>
  <c r="D13" i="67"/>
  <c r="D1078" i="67"/>
  <c r="D1134" i="67"/>
  <c r="D361" i="67"/>
  <c r="D741" i="67"/>
  <c r="D834" i="67"/>
  <c r="D876" i="67"/>
  <c r="D263" i="67"/>
  <c r="D1038" i="67"/>
  <c r="D354" i="67"/>
  <c r="D290" i="67"/>
  <c r="D243" i="67"/>
  <c r="D260" i="67"/>
  <c r="D239" i="67"/>
  <c r="D1185" i="67"/>
  <c r="D968" i="67"/>
  <c r="D7" i="67"/>
  <c r="D513" i="67"/>
  <c r="D163" i="67"/>
  <c r="D779" i="67"/>
  <c r="D1148" i="67"/>
  <c r="D41" i="67"/>
  <c r="D103" i="67"/>
  <c r="D128" i="67"/>
  <c r="D1091" i="67"/>
  <c r="D210" i="67"/>
  <c r="D381" i="67"/>
  <c r="D549" i="67"/>
  <c r="D45" i="67"/>
  <c r="D28" i="67"/>
  <c r="D410" i="67"/>
  <c r="D497" i="67"/>
  <c r="D820" i="67"/>
  <c r="D1107" i="67"/>
  <c r="D883" i="67"/>
  <c r="D615" i="67"/>
  <c r="D268" i="67"/>
  <c r="D746" i="67"/>
  <c r="D633" i="67"/>
  <c r="D446" i="67"/>
  <c r="D592" i="67"/>
  <c r="D51" i="67"/>
  <c r="D1147" i="67"/>
  <c r="D346" i="67"/>
  <c r="D42" i="67"/>
  <c r="D192" i="67"/>
  <c r="D248" i="67"/>
  <c r="D635" i="67"/>
  <c r="D1230" i="67"/>
  <c r="D1010" i="67"/>
  <c r="D70" i="67"/>
  <c r="D909" i="67"/>
  <c r="D299" i="67"/>
  <c r="D104" i="67"/>
  <c r="D56" i="67"/>
  <c r="D915" i="67"/>
  <c r="D917" i="67"/>
  <c r="D29" i="67"/>
  <c r="D175" i="67"/>
  <c r="D265" i="67"/>
  <c r="D1088" i="67"/>
  <c r="D721" i="67"/>
  <c r="D234" i="67"/>
  <c r="D120" i="67"/>
  <c r="D181" i="67"/>
  <c r="D1017" i="67"/>
  <c r="D481" i="67"/>
  <c r="D1058" i="67"/>
  <c r="D389" i="67"/>
  <c r="D442" i="67"/>
  <c r="D742" i="67"/>
  <c r="D936" i="67"/>
  <c r="D514" i="67"/>
  <c r="D459" i="67"/>
  <c r="D1161" i="67"/>
  <c r="D426" i="67"/>
  <c r="D1123" i="67"/>
  <c r="D300" i="67"/>
  <c r="D169" i="67"/>
  <c r="D737" i="67"/>
  <c r="D342" i="67"/>
  <c r="D27" i="67"/>
  <c r="D1158" i="67"/>
  <c r="D1101" i="67"/>
  <c r="D761" i="67"/>
  <c r="D967" i="67"/>
  <c r="D478" i="67"/>
  <c r="D423" i="67"/>
  <c r="D781" i="67"/>
  <c r="D1179" i="67"/>
  <c r="D993" i="67"/>
  <c r="D158" i="67"/>
  <c r="D774" i="67"/>
  <c r="D618" i="67"/>
  <c r="D1128" i="67"/>
  <c r="D862" i="67"/>
  <c r="D1077" i="67"/>
  <c r="D588" i="67"/>
  <c r="D1163" i="67"/>
  <c r="D535" i="67"/>
  <c r="D483" i="67"/>
  <c r="D328" i="67"/>
  <c r="D48" i="67"/>
  <c r="D1113" i="67"/>
  <c r="D725" i="67"/>
  <c r="D1083" i="67"/>
  <c r="D1061" i="67"/>
  <c r="D1013" i="67"/>
  <c r="D640" i="67"/>
  <c r="D86" i="67"/>
  <c r="D118" i="67"/>
  <c r="D940" i="67"/>
  <c r="D1031" i="67"/>
  <c r="D470" i="67"/>
  <c r="D836" i="67"/>
  <c r="D1224" i="67"/>
  <c r="D610" i="67"/>
  <c r="D159" i="67"/>
  <c r="D1122" i="67"/>
  <c r="D1109" i="67"/>
  <c r="D773" i="67"/>
  <c r="D397" i="67"/>
  <c r="D1151" i="67"/>
  <c r="D1217" i="67"/>
  <c r="D58" i="67"/>
  <c r="D130" i="67"/>
  <c r="D1132" i="67"/>
  <c r="D412" i="67"/>
  <c r="D717" i="67"/>
  <c r="D1073" i="67"/>
  <c r="D271" i="67"/>
  <c r="D1044" i="67"/>
  <c r="D897" i="67"/>
  <c r="D1174" i="67"/>
  <c r="D55" i="67"/>
  <c r="D447" i="67"/>
  <c r="D219" i="67"/>
  <c r="D542" i="67"/>
  <c r="D961" i="67"/>
  <c r="D1218" i="67"/>
  <c r="D854" i="67"/>
  <c r="D330" i="67"/>
  <c r="D495" i="67"/>
  <c r="D1190" i="67"/>
  <c r="D1188" i="67"/>
  <c r="D891" i="67"/>
  <c r="D301" i="67"/>
  <c r="D304" i="67"/>
  <c r="D89" i="67"/>
  <c r="D1203" i="67"/>
  <c r="D484" i="67"/>
  <c r="D1139" i="67"/>
  <c r="D920" i="67"/>
  <c r="D1025" i="67"/>
  <c r="D981" i="67"/>
  <c r="D1090" i="67"/>
  <c r="D759" i="67"/>
  <c r="D409" i="67"/>
  <c r="D167" i="67"/>
  <c r="D984" i="67"/>
  <c r="D1064" i="67"/>
  <c r="D205" i="67"/>
  <c r="D913" i="67"/>
  <c r="D108" i="67"/>
  <c r="D1186" i="67"/>
  <c r="D255" i="67"/>
  <c r="D277" i="67"/>
  <c r="D933" i="67"/>
  <c r="D384" i="67"/>
  <c r="D536" i="67"/>
  <c r="D975" i="67"/>
  <c r="D261" i="67"/>
  <c r="D783" i="67"/>
  <c r="D1222" i="67"/>
  <c r="D1040" i="67"/>
  <c r="D1117" i="67"/>
  <c r="D980" i="67"/>
  <c r="D285" i="67"/>
  <c r="D440" i="67"/>
  <c r="D1231" i="67"/>
  <c r="D1120" i="67"/>
  <c r="D850" i="67"/>
  <c r="D244" i="67"/>
  <c r="D316" i="67"/>
  <c r="D652" i="67"/>
  <c r="D619" i="67"/>
  <c r="D185" i="67"/>
  <c r="D1089" i="67"/>
  <c r="D249" i="67"/>
  <c r="D279" i="67"/>
  <c r="D534" i="67"/>
  <c r="D835" i="67"/>
  <c r="D983" i="67"/>
  <c r="D734" i="67"/>
  <c r="D383" i="67"/>
  <c r="D1035" i="67"/>
  <c r="D456" i="67"/>
  <c r="D719" i="67"/>
  <c r="D771" i="67"/>
  <c r="D46" i="67"/>
  <c r="D954" i="67"/>
  <c r="D87" i="67"/>
  <c r="D632" i="67"/>
  <c r="D1176" i="67"/>
  <c r="D392" i="67"/>
  <c r="D195" i="67"/>
  <c r="D704" i="67"/>
  <c r="D24" i="67"/>
  <c r="D75" i="67"/>
  <c r="D469" i="67"/>
  <c r="D171" i="67"/>
  <c r="D1221" i="67"/>
  <c r="D661" i="67"/>
  <c r="D879" i="67"/>
  <c r="D910" i="67"/>
  <c r="D1081" i="67"/>
  <c r="D286" i="67"/>
  <c r="D638" i="67"/>
  <c r="D1170" i="67"/>
  <c r="D1150" i="67"/>
  <c r="D1212" i="67"/>
  <c r="D121" i="67"/>
  <c r="D231" i="67"/>
  <c r="D911" i="67"/>
  <c r="D401" i="67"/>
  <c r="D861" i="67"/>
  <c r="D50" i="67"/>
  <c r="D437" i="67"/>
  <c r="D198" i="67"/>
  <c r="D697" i="67"/>
  <c r="D739" i="67"/>
  <c r="D1169" i="67"/>
  <c r="D395" i="67"/>
  <c r="D34" i="67"/>
  <c r="D1141" i="67"/>
  <c r="D626" i="67"/>
  <c r="D105" i="67"/>
  <c r="D1225" i="67"/>
  <c r="D119" i="67"/>
  <c r="D262" i="67"/>
  <c r="D414" i="67"/>
  <c r="D408" i="67"/>
  <c r="D228" i="67"/>
  <c r="D1213" i="67"/>
  <c r="D1027" i="67"/>
  <c r="D186" i="67"/>
  <c r="D102" i="67"/>
  <c r="D173" i="67"/>
  <c r="D80" i="67"/>
  <c r="D550" i="67"/>
  <c r="D733" i="67"/>
  <c r="D1082" i="67"/>
  <c r="D603" i="67"/>
  <c r="D538" i="67"/>
  <c r="D1039" i="67"/>
  <c r="D991" i="67"/>
  <c r="D505" i="67"/>
  <c r="D241" i="67"/>
  <c r="D557" i="67"/>
  <c r="D765" i="67"/>
  <c r="D165" i="67"/>
  <c r="D63" i="67"/>
  <c r="D49" i="67"/>
  <c r="D561" i="67"/>
  <c r="D838" i="67"/>
  <c r="D1045" i="67"/>
  <c r="D881" i="67"/>
  <c r="D11" i="67"/>
  <c r="D844" i="67"/>
  <c r="D1071" i="67"/>
  <c r="D998" i="67"/>
  <c r="D69" i="67"/>
  <c r="D502" i="67"/>
  <c r="D496" i="67"/>
  <c r="D359" i="67"/>
  <c r="D377" i="67"/>
  <c r="D1195" i="67"/>
  <c r="D199" i="67"/>
  <c r="D990" i="67"/>
  <c r="D1137" i="67"/>
  <c r="D1016" i="67"/>
  <c r="D664" i="67"/>
  <c r="D1235" i="67"/>
  <c r="D311" i="67"/>
  <c r="D101" i="67"/>
  <c r="D16" i="67"/>
  <c r="D191" i="67"/>
  <c r="D19" i="67"/>
  <c r="D695" i="67"/>
  <c r="D888" i="67"/>
  <c r="D500" i="67"/>
  <c r="D730" i="67"/>
  <c r="D1108" i="67"/>
  <c r="D785" i="67"/>
  <c r="D457" i="67"/>
  <c r="D824" i="67"/>
  <c r="D3" i="67"/>
  <c r="D663" i="67"/>
  <c r="D776" i="67"/>
  <c r="D849" i="67"/>
  <c r="D1183" i="67"/>
  <c r="D407" i="67"/>
  <c r="D764" i="67"/>
  <c r="D472" i="67"/>
  <c r="D1155" i="67"/>
  <c r="D196" i="67"/>
  <c r="D953" i="67"/>
  <c r="D629" i="67"/>
  <c r="D643" i="67"/>
  <c r="D866" i="67"/>
  <c r="D230" i="67"/>
  <c r="D439" i="67"/>
  <c r="D319" i="67"/>
  <c r="D526" i="67"/>
  <c r="D203" i="67"/>
  <c r="D123" i="67"/>
  <c r="D92" i="67"/>
  <c r="D582" i="67"/>
  <c r="D204" i="67"/>
  <c r="D955" i="67"/>
  <c r="D333" i="67"/>
  <c r="D809" i="67"/>
  <c r="D892" i="67"/>
  <c r="D374" i="67"/>
  <c r="D438" i="67"/>
  <c r="D827" i="67"/>
  <c r="D679" i="67"/>
  <c r="D10" i="67"/>
  <c r="D1164" i="67"/>
  <c r="D405" i="67"/>
  <c r="D789" i="67"/>
  <c r="D958" i="67"/>
  <c r="D607" i="67"/>
  <c r="D871" i="67"/>
  <c r="D795" i="67"/>
  <c r="D986" i="67"/>
  <c r="D728" i="67"/>
  <c r="D623" i="67"/>
  <c r="D815" i="67"/>
  <c r="D552" i="67"/>
  <c r="D906" i="67"/>
  <c r="D556" i="67"/>
  <c r="D599" i="67"/>
  <c r="D792" i="67"/>
  <c r="D356" i="67"/>
  <c r="D283" i="67"/>
  <c r="D979" i="67"/>
  <c r="D12" i="67"/>
  <c r="D818" i="67"/>
  <c r="D518" i="67"/>
  <c r="D1201" i="67"/>
  <c r="D918" i="67"/>
  <c r="D987" i="67"/>
  <c r="D699" i="67"/>
  <c r="D297" i="67"/>
  <c r="D670" i="67"/>
  <c r="D329" i="67"/>
  <c r="D859" i="67"/>
  <c r="D567" i="67"/>
  <c r="D863" i="67"/>
  <c r="D919" i="67"/>
  <c r="D81" i="67"/>
  <c r="D226" i="67"/>
  <c r="D73" i="67"/>
  <c r="D1026" i="67"/>
  <c r="D257" i="67"/>
  <c r="D756" i="67"/>
  <c r="D25" i="67"/>
  <c r="D832" i="67"/>
  <c r="D531" i="67"/>
  <c r="D1125" i="67"/>
  <c r="D1106" i="67"/>
  <c r="D430" i="67"/>
  <c r="D168" i="67"/>
  <c r="D385" i="67"/>
  <c r="D1079" i="67"/>
  <c r="D1181" i="67"/>
  <c r="D164" i="67"/>
  <c r="D1032" i="67"/>
  <c r="D631" i="67"/>
  <c r="D1126" i="67"/>
  <c r="D676" i="67"/>
  <c r="D763" i="67"/>
  <c r="D337" i="67"/>
  <c r="D455" i="67"/>
  <c r="D784" i="67"/>
  <c r="D745" i="67"/>
  <c r="D726" i="67"/>
  <c r="D303" i="67"/>
  <c r="D977" i="67"/>
  <c r="D738" i="67"/>
  <c r="D325" i="67"/>
  <c r="D555" i="67"/>
  <c r="D350" i="67"/>
  <c r="D1173" i="67"/>
  <c r="D281" i="67"/>
  <c r="D237" i="67"/>
  <c r="D589" i="67"/>
  <c r="D753" i="67"/>
  <c r="D207" i="67"/>
  <c r="D823" i="67"/>
  <c r="D558" i="67"/>
  <c r="D653" i="67"/>
  <c r="D506" i="67"/>
  <c r="D464" i="67"/>
  <c r="D593" i="67"/>
  <c r="D310" i="67"/>
  <c r="D655" i="67"/>
  <c r="D233" i="67"/>
  <c r="D782" i="67"/>
  <c r="D366" i="67"/>
  <c r="D868" i="67"/>
  <c r="D686" i="67"/>
  <c r="D1048" i="67"/>
  <c r="D814" i="67"/>
  <c r="D107" i="67"/>
  <c r="D77" i="67"/>
  <c r="D591" i="67"/>
  <c r="D583" i="67"/>
  <c r="D1209" i="67"/>
  <c r="D378" i="67"/>
  <c r="D831" i="67"/>
  <c r="D253" i="67"/>
  <c r="D1154" i="67"/>
  <c r="D927" i="67"/>
  <c r="D644" i="67"/>
  <c r="D516" i="67"/>
  <c r="D1051" i="67"/>
  <c r="D1215" i="67"/>
  <c r="D893" i="67"/>
  <c r="D194" i="67"/>
  <c r="D900" i="67"/>
  <c r="D656" i="67"/>
  <c r="D1096" i="67"/>
  <c r="D724" i="67"/>
  <c r="D30" i="67"/>
  <c r="D1160" i="67"/>
  <c r="D43" i="67"/>
  <c r="D269" i="67"/>
  <c r="D494" i="67"/>
  <c r="D344" i="67"/>
  <c r="D521" i="67"/>
  <c r="D247" i="67"/>
  <c r="D1204" i="67"/>
  <c r="D111" i="67"/>
  <c r="D749" i="67"/>
  <c r="D645" i="67"/>
  <c r="D394" i="67"/>
  <c r="D925" i="67"/>
  <c r="D127" i="67"/>
  <c r="D251" i="67"/>
  <c r="D819" i="67"/>
  <c r="D202" i="67"/>
  <c r="D420" i="67"/>
  <c r="D206" i="67"/>
  <c r="D242" i="67"/>
  <c r="D1142" i="67"/>
  <c r="D671" i="67"/>
  <c r="D65" i="67"/>
  <c r="D398" i="67"/>
  <c r="D736" i="67"/>
  <c r="D335" i="67"/>
  <c r="D200" i="67"/>
  <c r="D939" i="67"/>
  <c r="D136" i="67"/>
  <c r="D499" i="67"/>
  <c r="D898" i="67"/>
  <c r="D524" i="67"/>
  <c r="D38" i="67"/>
  <c r="D1210" i="67"/>
  <c r="D889" i="67"/>
  <c r="D418" i="67"/>
  <c r="D950" i="67"/>
  <c r="D201" i="67"/>
  <c r="D609" i="67"/>
  <c r="D654" i="67"/>
  <c r="D1189" i="67"/>
  <c r="D586" i="67"/>
  <c r="D1223" i="67"/>
  <c r="D424" i="67"/>
  <c r="D1175" i="67"/>
  <c r="D769" i="67"/>
  <c r="D821" i="67"/>
  <c r="D357" i="67"/>
  <c r="D1219" i="67"/>
  <c r="D878" i="67"/>
  <c r="D188" i="67"/>
  <c r="D860" i="67"/>
  <c r="D754" i="67"/>
  <c r="D612" i="67"/>
  <c r="D731" i="67"/>
  <c r="D796" i="67"/>
  <c r="D869" i="67"/>
  <c r="D1180" i="67"/>
  <c r="D208" i="67"/>
  <c r="D309" i="67"/>
  <c r="D573" i="67"/>
  <c r="D313" i="67"/>
  <c r="D462" i="67"/>
  <c r="D391" i="67"/>
  <c r="D1157" i="67"/>
  <c r="D254" i="67"/>
  <c r="D693" i="67"/>
  <c r="D1046" i="67"/>
  <c r="D1080" i="67"/>
  <c r="D828" i="67"/>
  <c r="D220" i="67"/>
  <c r="D751" i="67"/>
  <c r="D935" i="67"/>
  <c r="D625" i="67"/>
  <c r="D853" i="67"/>
  <c r="D314" i="67"/>
  <c r="D122" i="67"/>
  <c r="D31" i="67"/>
  <c r="D235" i="67"/>
  <c r="D110" i="67"/>
  <c r="D197" i="67"/>
  <c r="D949" i="67"/>
  <c r="D1004" i="67"/>
  <c r="D177" i="67"/>
  <c r="D1168" i="67"/>
  <c r="D1127" i="67"/>
  <c r="D433" i="67"/>
  <c r="D170" i="67"/>
  <c r="D1002" i="67"/>
  <c r="D598" i="67"/>
  <c r="D365" i="67"/>
  <c r="D1194" i="67"/>
  <c r="D209" i="67"/>
  <c r="D616" i="67"/>
  <c r="D238" i="67"/>
  <c r="D714" i="67"/>
  <c r="D606" i="67"/>
  <c r="D790" i="67"/>
  <c r="D117" i="67"/>
  <c r="D1205" i="67"/>
  <c r="D444" i="67"/>
  <c r="D225" i="67"/>
  <c r="D922" i="67"/>
  <c r="D568" i="67"/>
  <c r="D613" i="67"/>
  <c r="D1156" i="67"/>
  <c r="D665" i="67"/>
  <c r="D985" i="67"/>
  <c r="D1140" i="67"/>
  <c r="D1086" i="67"/>
  <c r="D696" i="67"/>
  <c r="D673" i="67"/>
  <c r="D1191" i="67"/>
  <c r="D527" i="67"/>
  <c r="D722" i="67"/>
  <c r="D791" i="67"/>
  <c r="D683" i="67"/>
  <c r="D973" i="67"/>
  <c r="D902" i="67"/>
  <c r="D517" i="67"/>
  <c r="D601" i="67"/>
  <c r="D17" i="67"/>
  <c r="D929" i="67"/>
  <c r="D421" i="67"/>
  <c r="D522" i="67"/>
  <c r="D4" i="67"/>
  <c r="D463" i="67"/>
  <c r="D1015" i="67"/>
  <c r="D614" i="67"/>
  <c r="D1211" i="67"/>
  <c r="D1152" i="67"/>
  <c r="D115" i="67"/>
  <c r="D387" i="67"/>
  <c r="D928" i="67"/>
  <c r="D422" i="67"/>
  <c r="D894" i="67"/>
  <c r="D393" i="67"/>
  <c r="D1028" i="67"/>
  <c r="D1116" i="67"/>
  <c r="D772" i="67"/>
  <c r="D997" i="67"/>
  <c r="D246" i="67"/>
  <c r="D716" i="67"/>
  <c r="D33" i="67"/>
  <c r="D600" i="67"/>
  <c r="D88" i="67"/>
  <c r="D988" i="67"/>
  <c r="D1232" i="67"/>
  <c r="D971" i="67"/>
  <c r="D520" i="67"/>
  <c r="D735" i="67"/>
  <c r="D82" i="67"/>
  <c r="D217" i="67"/>
  <c r="D156" i="67"/>
  <c r="D800" i="67"/>
  <c r="D596" i="67"/>
  <c r="D364" i="67"/>
  <c r="D402" i="67"/>
  <c r="D223" i="67"/>
  <c r="D957" i="67"/>
  <c r="D113" i="67"/>
  <c r="D259" i="67"/>
  <c r="D306" i="67"/>
  <c r="D180" i="67"/>
  <c r="D847" i="67"/>
  <c r="D362" i="67"/>
  <c r="D1023" i="67"/>
  <c r="D687" i="67"/>
  <c r="D677" i="67"/>
  <c r="D1208" i="67"/>
  <c r="D533" i="67"/>
  <c r="D1202" i="67"/>
  <c r="D622" i="67"/>
  <c r="D762" i="67"/>
  <c r="D471" i="67"/>
  <c r="D996" i="67"/>
  <c r="D780" i="67"/>
  <c r="D667" i="67"/>
  <c r="D1214" i="67"/>
  <c r="D360" i="67"/>
  <c r="D1130" i="67"/>
  <c r="D886" i="67"/>
  <c r="D788" i="67"/>
  <c r="D807" i="67"/>
  <c r="D962" i="67"/>
  <c r="D1075" i="67"/>
  <c r="D76" i="67"/>
  <c r="D96" i="67"/>
  <c r="D651" i="67"/>
  <c r="D5" i="67"/>
  <c r="D289" i="67"/>
  <c r="D1200" i="67"/>
  <c r="D1011" i="67"/>
  <c r="D60" i="67"/>
  <c r="D597" i="67"/>
  <c r="D577" i="67"/>
  <c r="D647" i="67"/>
  <c r="D1097" i="67"/>
  <c r="D450" i="67"/>
  <c r="D91" i="67"/>
  <c r="D750" i="67"/>
  <c r="D305" i="67"/>
  <c r="D417" i="67"/>
  <c r="D126" i="67"/>
  <c r="D1052" i="67"/>
  <c r="D887" i="67"/>
  <c r="D273" i="67"/>
  <c r="D467" i="67"/>
  <c r="D727" i="67"/>
  <c r="D515" i="67"/>
  <c r="D298" i="67"/>
  <c r="D1103" i="67"/>
  <c r="D432" i="67"/>
  <c r="D288" i="67"/>
  <c r="D47" i="67"/>
  <c r="D562" i="67"/>
  <c r="D1199" i="67"/>
  <c r="D23" i="67"/>
  <c r="D690" i="67"/>
  <c r="D485" i="67"/>
  <c r="D602" i="67"/>
  <c r="D476" i="67"/>
  <c r="D650" i="67"/>
  <c r="D1065" i="67"/>
  <c r="D1054" i="67"/>
  <c r="D94" i="67"/>
  <c r="D1014" i="67"/>
  <c r="D816" i="67"/>
  <c r="D523" i="67"/>
  <c r="D904" i="67"/>
  <c r="D1129" i="67"/>
  <c r="D1085" i="67"/>
  <c r="D574" i="67"/>
  <c r="D187" i="67"/>
  <c r="D1138" i="67"/>
  <c r="D339" i="67"/>
  <c r="D846" i="67"/>
  <c r="D8" i="67"/>
  <c r="D236" i="67"/>
  <c r="D320" i="67"/>
  <c r="D327" i="67"/>
  <c r="D334" i="67"/>
  <c r="D490" i="67"/>
  <c r="D895" i="67"/>
  <c r="D351" i="67"/>
  <c r="D489" i="67"/>
  <c r="D413" i="67"/>
  <c r="D760" i="67"/>
  <c r="D14" i="67"/>
  <c r="D1057" i="67"/>
  <c r="D375" i="67"/>
  <c r="D1233" i="67"/>
  <c r="D627" i="67"/>
  <c r="D508" i="67"/>
  <c r="D396" i="67"/>
  <c r="D345" i="67"/>
  <c r="D666" i="67"/>
  <c r="D390" i="67"/>
  <c r="D539" i="67"/>
  <c r="D349" i="67"/>
  <c r="D700" i="67"/>
  <c r="D770" i="67"/>
  <c r="D841" i="67"/>
  <c r="D1229" i="67"/>
  <c r="D843" i="67"/>
  <c r="D921" i="67"/>
  <c r="D649" i="67"/>
  <c r="D84" i="67"/>
  <c r="D608" i="67"/>
  <c r="D585" i="67"/>
  <c r="D1076" i="67"/>
  <c r="D729" i="67"/>
  <c r="D802" i="67"/>
  <c r="D232" i="67"/>
  <c r="D157" i="67"/>
  <c r="D415" i="67"/>
  <c r="D1034" i="67"/>
  <c r="D20" i="67"/>
  <c r="D323" i="67"/>
  <c r="D947" i="67"/>
  <c r="D176" i="67"/>
  <c r="D691" i="67"/>
  <c r="D865" i="67"/>
  <c r="D213" i="67"/>
  <c r="D95" i="67"/>
  <c r="D529" i="67"/>
  <c r="D67" i="67"/>
  <c r="D461" i="67"/>
  <c r="D808" i="67"/>
  <c r="D1062" i="67"/>
  <c r="D190" i="67"/>
  <c r="D256" i="67"/>
  <c r="D317" i="67"/>
  <c r="D85" i="67"/>
  <c r="D541" i="67"/>
  <c r="D427" i="67"/>
  <c r="D675" i="67"/>
  <c r="D572" i="67"/>
  <c r="D154" i="67"/>
  <c r="D907" i="67"/>
  <c r="D648" i="67"/>
  <c r="D189" i="67"/>
  <c r="D370" i="67"/>
  <c r="D454" i="67"/>
  <c r="D216" i="67"/>
  <c r="D267" i="67"/>
  <c r="D565" i="67"/>
  <c r="D842" i="67"/>
  <c r="D1124" i="67"/>
  <c r="D1193" i="67"/>
  <c r="D1153" i="67"/>
  <c r="D870" i="67"/>
  <c r="D343" i="67"/>
  <c r="D112" i="67"/>
  <c r="D1074" i="67"/>
  <c r="D26" i="67"/>
  <c r="D1098" i="67"/>
  <c r="D905" i="67"/>
  <c r="D880" i="67"/>
  <c r="D441" i="67"/>
  <c r="D621" i="67"/>
  <c r="D885" i="67"/>
  <c r="D646" i="67"/>
  <c r="D1162" i="67"/>
  <c r="D694" i="67"/>
  <c r="D685" i="67"/>
  <c r="D74" i="67"/>
  <c r="D787" i="67"/>
  <c r="D53" i="67"/>
  <c r="D571" i="67"/>
  <c r="D960" i="67"/>
  <c r="D445" i="67"/>
  <c r="D512" i="67"/>
  <c r="D966" i="67"/>
  <c r="D1007" i="67"/>
  <c r="D938" i="67"/>
  <c r="D944" i="67"/>
  <c r="D1006" i="67"/>
  <c r="D702" i="67"/>
  <c r="D1063" i="67"/>
  <c r="D978" i="67"/>
  <c r="D224" i="67"/>
  <c r="D1053" i="67"/>
  <c r="D937" i="67"/>
  <c r="D899" i="67"/>
  <c r="D1118" i="67"/>
  <c r="D1131" i="67"/>
  <c r="D872" i="67"/>
  <c r="D215" i="67"/>
  <c r="D743" i="67"/>
  <c r="D587" i="67"/>
  <c r="D479" i="67"/>
  <c r="D942" i="67"/>
  <c r="D109" i="67"/>
  <c r="D1104" i="67"/>
  <c r="D1121" i="67"/>
  <c r="D321" i="67"/>
  <c r="D1196" i="67"/>
  <c r="D992" i="67"/>
  <c r="D52" i="67"/>
  <c r="D532" i="67"/>
  <c r="D1005" i="67"/>
  <c r="D155" i="67"/>
  <c r="D114" i="67"/>
  <c r="D551" i="67"/>
  <c r="D970" i="67"/>
  <c r="D530" i="67"/>
  <c r="D1099" i="67"/>
  <c r="D322" i="67"/>
  <c r="D218" i="67"/>
  <c r="D212" i="67"/>
  <c r="D1033" i="67"/>
  <c r="D604" i="67"/>
  <c r="D707" i="67"/>
  <c r="D435" i="67"/>
  <c r="D9" i="67"/>
  <c r="D684" i="67"/>
  <c r="D740" i="67"/>
  <c r="D64" i="67"/>
  <c r="D674" i="67"/>
  <c r="D214" i="67"/>
  <c r="D68" i="67"/>
  <c r="D642" i="67"/>
  <c r="D775" i="67"/>
  <c r="D452" i="67"/>
  <c r="D174" i="67"/>
  <c r="D914" i="67"/>
  <c r="D930" i="67"/>
  <c r="D183" i="67"/>
  <c r="D493" i="67"/>
  <c r="D66" i="67"/>
  <c r="D1220" i="67"/>
  <c r="D672" i="67"/>
  <c r="D240" i="67"/>
  <c r="D547" i="67"/>
  <c r="D1070" i="67"/>
  <c r="D436" i="67"/>
  <c r="D611" i="67"/>
  <c r="D658" i="67"/>
  <c r="D540" i="67"/>
  <c r="D580" i="67"/>
  <c r="D755" i="67"/>
  <c r="D166" i="67"/>
  <c r="D965" i="67"/>
  <c r="D752" i="67"/>
  <c r="D548" i="67"/>
  <c r="D681" i="67"/>
  <c r="D706" i="67"/>
  <c r="D152" i="67"/>
  <c r="D99" i="67"/>
  <c r="D144" i="67"/>
  <c r="D1133" i="67"/>
  <c r="D40" i="67"/>
  <c r="D129" i="67"/>
  <c r="D1020" i="67"/>
  <c r="D145" i="67"/>
  <c r="D634" i="67"/>
  <c r="D698" i="67"/>
  <c r="D399" i="67"/>
  <c r="D657" i="67"/>
  <c r="D276" i="67"/>
  <c r="D1177" i="67"/>
  <c r="D1114" i="67"/>
  <c r="D1001" i="67"/>
  <c r="D688" i="67"/>
  <c r="D826" i="67"/>
  <c r="D124" i="67"/>
  <c r="D1119" i="67"/>
  <c r="D137" i="67"/>
  <c r="D71" i="67"/>
  <c r="D125" i="67"/>
  <c r="D353" i="67"/>
  <c r="D132" i="67"/>
  <c r="D488" i="67"/>
  <c r="D372" i="67"/>
  <c r="D379" i="67"/>
  <c r="D1095" i="67"/>
  <c r="D252" i="67"/>
  <c r="D689" i="67"/>
  <c r="D324" i="67"/>
  <c r="D431" i="67"/>
  <c r="D139" i="67"/>
  <c r="D44" i="67"/>
  <c r="D701" i="67"/>
  <c r="D419" i="67"/>
  <c r="D291" i="67"/>
  <c r="D486" i="67"/>
  <c r="D1087" i="67"/>
  <c r="D972" i="67"/>
  <c r="D468" i="67"/>
  <c r="D22" i="67"/>
  <c r="D1068" i="67"/>
  <c r="D873" i="67"/>
  <c r="D999" i="67"/>
  <c r="D151" i="67"/>
  <c r="D637" i="67"/>
  <c r="D624" i="67"/>
  <c r="D266" i="67"/>
  <c r="D1067" i="67"/>
  <c r="D747" i="67"/>
  <c r="D1021" i="67"/>
  <c r="D466" i="67"/>
  <c r="D509" i="67"/>
  <c r="D146" i="67"/>
  <c r="D142" i="67"/>
  <c r="D326" i="67"/>
  <c r="D341" i="67"/>
  <c r="D903" i="67"/>
  <c r="D294" i="67"/>
  <c r="D1207" i="67"/>
  <c r="D1182" i="67"/>
  <c r="D373" i="67"/>
  <c r="D595" i="67"/>
  <c r="D1060" i="67"/>
  <c r="D712" i="67"/>
  <c r="D805" i="67"/>
  <c r="D15" i="67"/>
  <c r="D138" i="67"/>
  <c r="D748" i="67"/>
  <c r="D1008" i="67"/>
  <c r="D295" i="67"/>
  <c r="D797" i="67"/>
  <c r="D811" i="67"/>
  <c r="D296" i="67"/>
  <c r="D278" i="67"/>
  <c r="D272" i="67"/>
  <c r="D498" i="67"/>
  <c r="D890" i="67"/>
  <c r="D969" i="67"/>
  <c r="D147" i="67"/>
  <c r="D1166" i="67"/>
  <c r="D857" i="67"/>
  <c r="D1059" i="67"/>
  <c r="D1145" i="67"/>
  <c r="D331" i="67"/>
  <c r="D416" i="67"/>
  <c r="D376" i="67"/>
  <c r="D510" i="67"/>
  <c r="D810" i="67"/>
  <c r="D537" i="67"/>
  <c r="D559" i="67"/>
  <c r="D528" i="67"/>
  <c r="D711" i="67"/>
  <c r="D1192" i="67"/>
  <c r="D449" i="67"/>
  <c r="D1042" i="67"/>
  <c r="D806" i="67"/>
  <c r="D1084" i="67"/>
  <c r="D57" i="67"/>
  <c r="D1055" i="67"/>
  <c r="D448" i="67"/>
  <c r="D628" i="67"/>
  <c r="D630" i="67"/>
  <c r="D1056" i="67"/>
  <c r="D150" i="67"/>
  <c r="D332" i="67"/>
  <c r="D59" i="67"/>
  <c r="D803" i="67"/>
  <c r="D1236" i="67"/>
  <c r="D525" i="67"/>
  <c r="D798" i="67"/>
  <c r="D148" i="67"/>
  <c r="D874" i="67"/>
  <c r="D662" i="67"/>
  <c r="D371" i="67"/>
  <c r="D678" i="67"/>
  <c r="D425" i="67"/>
  <c r="D682" i="67"/>
  <c r="D21" i="67"/>
  <c r="D708" i="67"/>
  <c r="D710" i="67"/>
  <c r="D140" i="67"/>
  <c r="D564" i="67"/>
  <c r="D617" i="67"/>
  <c r="D680" i="67"/>
  <c r="D1135" i="67"/>
  <c r="D943" i="67"/>
  <c r="D100" i="67"/>
  <c r="D404" i="67"/>
  <c r="D1111" i="67"/>
  <c r="D511" i="67"/>
  <c r="D153" i="67"/>
  <c r="D1000" i="67"/>
  <c r="D292" i="67"/>
  <c r="D793" i="67"/>
  <c r="D923" i="67"/>
  <c r="D143" i="67"/>
  <c r="D72" i="67"/>
  <c r="D848" i="67"/>
  <c r="D560" i="67"/>
  <c r="D149" i="67"/>
  <c r="D794" i="67"/>
  <c r="D546" i="67"/>
  <c r="D822" i="67"/>
  <c r="D504" i="67"/>
  <c r="D355" i="67"/>
  <c r="D141" i="67"/>
  <c r="D709" i="67"/>
  <c r="D825" i="67"/>
  <c r="D491" i="67"/>
  <c r="D1092" i="67"/>
  <c r="D474" i="67"/>
  <c r="D1146" i="67"/>
  <c r="D270" i="67"/>
  <c r="D636" i="67"/>
  <c r="D744" i="67"/>
  <c r="D323" i="77"/>
  <c r="D789" i="77"/>
  <c r="D721" i="77"/>
  <c r="D252" i="77"/>
  <c r="D61" i="77"/>
  <c r="D225" i="77"/>
  <c r="D464" i="77"/>
  <c r="D938" i="77"/>
  <c r="D918" i="77"/>
  <c r="D418" i="77"/>
  <c r="D915" i="77"/>
  <c r="D189" i="77"/>
  <c r="D885" i="77"/>
  <c r="D131" i="77"/>
  <c r="D569" i="77"/>
  <c r="D942" i="77"/>
  <c r="D491" i="77"/>
  <c r="D333" i="77"/>
  <c r="D577" i="77"/>
  <c r="D968" i="77"/>
  <c r="D546" i="77"/>
  <c r="D1128" i="77"/>
  <c r="D402" i="77"/>
  <c r="D538" i="77"/>
  <c r="D270" i="77"/>
  <c r="D261" i="77"/>
  <c r="D943" i="77"/>
  <c r="D949" i="77"/>
  <c r="D636" i="77"/>
  <c r="D727" i="77"/>
  <c r="D1082" i="77"/>
  <c r="D1070" i="77"/>
  <c r="D23" i="77"/>
  <c r="D823" i="77"/>
  <c r="D420" i="77"/>
  <c r="D606" i="77"/>
  <c r="D414" i="77"/>
  <c r="D1019" i="77"/>
  <c r="D1057" i="77"/>
  <c r="D896" i="77"/>
  <c r="D407" i="77"/>
  <c r="D7" i="77"/>
  <c r="D211" i="77"/>
  <c r="D36" i="77"/>
  <c r="D241" i="77"/>
  <c r="D704" i="77"/>
  <c r="D739" i="77"/>
  <c r="D544" i="77"/>
  <c r="D350" i="77"/>
  <c r="D200" i="77"/>
  <c r="D762" i="77"/>
  <c r="D1134" i="77"/>
  <c r="D163" i="77"/>
  <c r="D444" i="77"/>
  <c r="D638" i="77"/>
  <c r="D653" i="77"/>
  <c r="D815" i="77"/>
  <c r="D919" i="77"/>
  <c r="D490" i="77"/>
  <c r="D138" i="77"/>
  <c r="D840" i="77"/>
  <c r="D1152" i="77"/>
  <c r="D605" i="77"/>
  <c r="D755" i="77"/>
  <c r="D44" i="77"/>
  <c r="D630" i="77"/>
  <c r="D886" i="77"/>
  <c r="D505" i="77"/>
  <c r="D1027" i="77"/>
  <c r="D1131" i="77"/>
  <c r="D58" i="77"/>
  <c r="D1025" i="77"/>
  <c r="D848" i="77"/>
  <c r="D522" i="77"/>
  <c r="D79" i="77"/>
  <c r="D964" i="77"/>
  <c r="D623" i="77"/>
  <c r="D166" i="77"/>
  <c r="D835" i="77"/>
  <c r="D264" i="77"/>
  <c r="D729" i="77"/>
  <c r="D621" i="77"/>
  <c r="D796" i="77"/>
  <c r="D249" i="77"/>
  <c r="D969" i="77"/>
  <c r="D622" i="77"/>
  <c r="D888" i="77"/>
  <c r="D13" i="77"/>
  <c r="D932" i="77"/>
  <c r="D877" i="77"/>
  <c r="D552" i="77"/>
  <c r="D958" i="77"/>
  <c r="D988" i="77"/>
  <c r="D855" i="77"/>
  <c r="D781" i="77"/>
  <c r="D1099" i="77"/>
  <c r="D1037" i="77"/>
  <c r="D607" i="77"/>
  <c r="D1170" i="77"/>
  <c r="D123" i="77"/>
  <c r="D681" i="77"/>
  <c r="D1004" i="77"/>
  <c r="D35" i="77"/>
  <c r="D615" i="77"/>
  <c r="D930" i="77"/>
  <c r="D155" i="77"/>
  <c r="D205" i="77"/>
  <c r="D972" i="77"/>
  <c r="D998" i="77"/>
  <c r="D959" i="77"/>
  <c r="D142" i="77"/>
  <c r="D957" i="77"/>
  <c r="D37" i="77"/>
  <c r="D694" i="77"/>
  <c r="D357" i="77"/>
  <c r="D330" i="77"/>
  <c r="D74" i="77"/>
  <c r="D852" i="77"/>
  <c r="D590" i="77"/>
  <c r="D175" i="77"/>
  <c r="D797" i="77"/>
  <c r="D168" i="77"/>
  <c r="D380" i="77"/>
  <c r="D216" i="77"/>
  <c r="D792" i="77"/>
  <c r="D279" i="77"/>
  <c r="D936" i="77"/>
  <c r="D652" i="77"/>
  <c r="D708" i="77"/>
  <c r="D1009" i="77"/>
  <c r="D206" i="77"/>
  <c r="D1121" i="77"/>
  <c r="D181" i="77"/>
  <c r="D817" i="77"/>
  <c r="D73" i="77"/>
  <c r="D702" i="77"/>
  <c r="D180" i="77"/>
  <c r="D86" i="77"/>
  <c r="D642" i="77"/>
  <c r="D230" i="77"/>
  <c r="D745" i="77"/>
  <c r="D530" i="77"/>
  <c r="D979" i="77"/>
  <c r="D1186" i="77"/>
  <c r="D438" i="77"/>
  <c r="D540" i="77"/>
  <c r="D839" i="77"/>
  <c r="D367" i="77"/>
  <c r="D709" i="77"/>
  <c r="D922" i="77"/>
  <c r="D683" i="77"/>
  <c r="D302" i="77"/>
  <c r="D311" i="77"/>
  <c r="D81" i="77"/>
  <c r="D173" i="77"/>
  <c r="D457" i="77"/>
  <c r="D1066" i="77"/>
  <c r="D566" i="77"/>
  <c r="D38" i="77"/>
  <c r="D346" i="77"/>
  <c r="D853" i="77"/>
  <c r="D744" i="77"/>
  <c r="D278" i="77"/>
  <c r="D137" i="77"/>
  <c r="D265" i="77"/>
  <c r="D596" i="77"/>
  <c r="D732" i="77"/>
  <c r="D751" i="77"/>
  <c r="D432" i="77"/>
  <c r="D381" i="77"/>
  <c r="D952" i="77"/>
  <c r="D1062" i="77"/>
  <c r="D224" i="77"/>
  <c r="D348" i="77"/>
  <c r="D1061" i="77"/>
  <c r="D736" i="77"/>
  <c r="D1120" i="77"/>
  <c r="D104" i="77"/>
  <c r="D248" i="77"/>
  <c r="D65" i="77"/>
  <c r="D1028" i="77"/>
  <c r="D388" i="77"/>
  <c r="D934" i="77"/>
  <c r="D188" i="77"/>
  <c r="D397" i="77"/>
  <c r="D78" i="77"/>
  <c r="D982" i="77"/>
  <c r="D624" i="77"/>
  <c r="D1122" i="77"/>
  <c r="D253" i="77"/>
  <c r="D688" i="77"/>
  <c r="D1145" i="77"/>
  <c r="D887" i="77"/>
  <c r="D22" i="77"/>
  <c r="D703" i="77"/>
  <c r="D326" i="77"/>
  <c r="D256" i="77"/>
  <c r="D730" i="77"/>
  <c r="D1198" i="77"/>
  <c r="D99" i="77"/>
  <c r="D1054" i="77"/>
  <c r="D1127" i="77"/>
  <c r="D534" i="77"/>
  <c r="D1212" i="77"/>
  <c r="D794" i="77"/>
  <c r="D27" i="77"/>
  <c r="D111" i="77"/>
  <c r="D26" i="77"/>
  <c r="D726" i="77"/>
  <c r="D165" i="77"/>
  <c r="D1187" i="77"/>
  <c r="D422" i="77"/>
  <c r="D764" i="77"/>
  <c r="D352" i="77"/>
  <c r="D124" i="77"/>
  <c r="D262" i="77"/>
  <c r="D847" i="77"/>
  <c r="D1148" i="77"/>
  <c r="D965" i="77"/>
  <c r="D1110" i="77"/>
  <c r="D120" i="77"/>
  <c r="D29" i="77"/>
  <c r="D862" i="77"/>
  <c r="D152" i="77"/>
  <c r="D793" i="77"/>
  <c r="D1213" i="77"/>
  <c r="D108" i="77"/>
  <c r="D437" i="77"/>
  <c r="D924" i="77"/>
  <c r="D655" i="77"/>
  <c r="D207" i="77"/>
  <c r="D462" i="77"/>
  <c r="D568" i="77"/>
  <c r="D628" i="77"/>
  <c r="D191" i="77"/>
  <c r="D1138" i="77"/>
  <c r="D791" i="77"/>
  <c r="D472" i="77"/>
  <c r="D748" i="77"/>
  <c r="D373" i="77"/>
  <c r="D1020" i="77"/>
  <c r="D860" i="77"/>
  <c r="D178" i="77"/>
  <c r="D945" i="77"/>
  <c r="D872" i="77"/>
  <c r="D439" i="77"/>
  <c r="D921" i="77"/>
  <c r="D892" i="77"/>
  <c r="D806" i="77"/>
  <c r="D435" i="77"/>
  <c r="D176" i="77"/>
  <c r="D1012" i="77"/>
  <c r="D819" i="77"/>
  <c r="D1041" i="77"/>
  <c r="D956" i="77"/>
  <c r="D358" i="77"/>
  <c r="D585" i="77"/>
  <c r="D401" i="77"/>
  <c r="D707" i="77"/>
  <c r="D1130" i="77"/>
  <c r="D1085" i="77"/>
  <c r="D788" i="77"/>
  <c r="D987" i="77"/>
  <c r="D1137" i="77"/>
  <c r="D602" i="77"/>
  <c r="D427" i="77"/>
  <c r="D139" i="77"/>
  <c r="D980" i="77"/>
  <c r="D365" i="77"/>
  <c r="D754" i="77"/>
  <c r="D105" i="77"/>
  <c r="D772" i="77"/>
  <c r="D174" i="77"/>
  <c r="D746" i="77"/>
  <c r="D809" i="77"/>
  <c r="D780" i="77"/>
  <c r="D844" i="77"/>
  <c r="D529" i="77"/>
  <c r="D667" i="77"/>
  <c r="D774" i="77"/>
  <c r="D494" i="77"/>
  <c r="D416" i="77"/>
  <c r="D90" i="77"/>
  <c r="D376" i="77"/>
  <c r="D804" i="77"/>
  <c r="D368" i="77"/>
  <c r="D485" i="77"/>
  <c r="D364" i="77"/>
  <c r="D1104" i="77"/>
  <c r="D825" i="77"/>
  <c r="D1189" i="77"/>
  <c r="D935" i="77"/>
  <c r="D620" i="77"/>
  <c r="D411" i="77"/>
  <c r="D454" i="77"/>
  <c r="D1101" i="77"/>
  <c r="D916" i="77"/>
  <c r="D14" i="77"/>
  <c r="D717" i="77"/>
  <c r="D349" i="77"/>
  <c r="D511" i="77"/>
  <c r="D385" i="77"/>
  <c r="D1023" i="77"/>
  <c r="D263" i="77"/>
  <c r="D837" i="77"/>
  <c r="D1053" i="77"/>
  <c r="D308" i="77"/>
  <c r="D255" i="77"/>
  <c r="D610" i="77"/>
  <c r="D1201" i="77"/>
  <c r="D573" i="77"/>
  <c r="D355" i="77"/>
  <c r="D1204" i="77"/>
  <c r="D179" i="77"/>
  <c r="D441" i="77"/>
  <c r="D818" i="77"/>
  <c r="D907" i="77"/>
  <c r="D571" i="77"/>
  <c r="D1214" i="77"/>
  <c r="D60" i="77"/>
  <c r="D532" i="77"/>
  <c r="D374" i="77"/>
  <c r="D769" i="77"/>
  <c r="D925" i="77"/>
  <c r="D167" i="77"/>
  <c r="D429" i="77"/>
  <c r="D1136" i="77"/>
  <c r="D362" i="77"/>
  <c r="D625" i="77"/>
  <c r="D15" i="77"/>
  <c r="D84" i="77"/>
  <c r="D619" i="77"/>
  <c r="D583" i="77"/>
  <c r="D807" i="77"/>
  <c r="D993" i="77"/>
  <c r="D1102" i="77"/>
  <c r="D946" i="77"/>
  <c r="D695" i="77"/>
  <c r="D574" i="77"/>
  <c r="D671" i="77"/>
  <c r="D359" i="77"/>
  <c r="D542" i="77"/>
  <c r="D1010" i="77"/>
  <c r="D763" i="77"/>
  <c r="D360" i="77"/>
  <c r="D626" i="77"/>
  <c r="D193" i="77"/>
  <c r="D686" i="77"/>
  <c r="D533" i="77"/>
  <c r="D136" i="77"/>
  <c r="D661" i="77"/>
  <c r="D392" i="77"/>
  <c r="D990" i="77"/>
  <c r="D753" i="77"/>
  <c r="D46" i="77"/>
  <c r="D586" i="77"/>
  <c r="D450" i="77"/>
  <c r="D1210" i="77"/>
  <c r="D711" i="77"/>
  <c r="D1203" i="77"/>
  <c r="D80" i="77"/>
  <c r="D369" i="77"/>
  <c r="D337" i="77"/>
  <c r="D1150" i="77"/>
  <c r="D779" i="77"/>
  <c r="D335" i="77"/>
  <c r="D663" i="77"/>
  <c r="D399" i="77"/>
  <c r="D944" i="77"/>
  <c r="D1048" i="77"/>
  <c r="D212" i="77"/>
  <c r="D640" i="77"/>
  <c r="D318" i="77"/>
  <c r="D202" i="77"/>
  <c r="D999" i="77"/>
  <c r="D127" i="77"/>
  <c r="D537" i="77"/>
  <c r="D761" i="77"/>
  <c r="D784" i="77"/>
  <c r="D499" i="77"/>
  <c r="D866" i="77"/>
  <c r="D696" i="77"/>
  <c r="D976" i="77"/>
  <c r="D282" i="77"/>
  <c r="D637" i="77"/>
  <c r="D776" i="77"/>
  <c r="D1069" i="77"/>
  <c r="D260" i="77"/>
  <c r="D555" i="77"/>
  <c r="D49" i="77"/>
  <c r="D398" i="77"/>
  <c r="D268" i="77"/>
  <c r="D1060" i="77"/>
  <c r="D425" i="77"/>
  <c r="D857" i="77"/>
  <c r="D410" i="77"/>
  <c r="D378" i="77"/>
  <c r="D1049" i="77"/>
  <c r="D51" i="77"/>
  <c r="D1050" i="77"/>
  <c r="D656" i="77"/>
  <c r="D1078" i="77"/>
  <c r="D210" i="77"/>
  <c r="D1091" i="77"/>
  <c r="D1059" i="77"/>
  <c r="D132" i="77"/>
  <c r="D556" i="77"/>
  <c r="D275" i="77"/>
  <c r="D521" i="77"/>
  <c r="D477" i="77"/>
  <c r="D106" i="77"/>
  <c r="D931" i="77"/>
  <c r="D1118" i="77"/>
  <c r="D565" i="77"/>
  <c r="D312" i="77"/>
  <c r="D591" i="77"/>
  <c r="D177" i="77"/>
  <c r="D1001" i="77"/>
  <c r="D890" i="77"/>
  <c r="D543" i="77"/>
  <c r="D1113" i="77"/>
  <c r="D396" i="77"/>
  <c r="D545" i="77"/>
  <c r="D1080" i="77"/>
  <c r="D1185" i="77"/>
  <c r="D665" i="77"/>
  <c r="D192" i="77"/>
  <c r="D172" i="77"/>
  <c r="D45" i="77"/>
  <c r="D394" i="77"/>
  <c r="D201" i="77"/>
  <c r="D1193" i="77"/>
  <c r="D578" i="77"/>
  <c r="D387" i="77"/>
  <c r="D893" i="77"/>
  <c r="D826" i="77"/>
  <c r="D1081" i="77"/>
  <c r="D1021" i="77"/>
  <c r="D515" i="77"/>
  <c r="D674" i="77"/>
  <c r="D448" i="77"/>
  <c r="D459" i="77"/>
  <c r="D1065" i="77"/>
  <c r="D760" i="77"/>
  <c r="D231" i="77"/>
  <c r="D182" i="77"/>
  <c r="D129" i="77"/>
  <c r="D208" i="77"/>
  <c r="D371" i="77"/>
  <c r="D937" i="77"/>
  <c r="D276" i="77"/>
  <c r="D1192" i="77"/>
  <c r="D415" i="77"/>
  <c r="D962" i="77"/>
  <c r="D1030" i="77"/>
  <c r="D150" i="77"/>
  <c r="D64" i="77"/>
  <c r="D159" i="77"/>
  <c r="D232" i="77"/>
  <c r="D233" i="77"/>
  <c r="D811" i="77"/>
  <c r="D795" i="77"/>
  <c r="D684" i="77"/>
  <c r="D1058" i="77"/>
  <c r="D1139" i="77"/>
  <c r="D1162" i="77"/>
  <c r="D724" i="77"/>
  <c r="D1177" i="77"/>
  <c r="D658" i="77"/>
  <c r="D24" i="77"/>
  <c r="D846" i="77"/>
  <c r="D1072" i="77"/>
  <c r="D204" i="77"/>
  <c r="D8" i="77"/>
  <c r="D157" i="77"/>
  <c r="D57" i="77"/>
  <c r="D648" i="77"/>
  <c r="D336" i="77"/>
  <c r="D164" i="77"/>
  <c r="D456" i="77"/>
  <c r="D413" i="77"/>
  <c r="D849" i="77"/>
  <c r="D906" i="77"/>
  <c r="D338" i="77"/>
  <c r="D1147" i="77"/>
  <c r="D879" i="77"/>
  <c r="D814" i="77"/>
  <c r="D481" i="77"/>
  <c r="D1157" i="77"/>
  <c r="D1105" i="77"/>
  <c r="D1195" i="77"/>
  <c r="D904" i="77"/>
  <c r="D446" i="77"/>
  <c r="D1167" i="77"/>
  <c r="D59" i="77"/>
  <c r="D185" i="77"/>
  <c r="D676" i="77"/>
  <c r="D595" i="77"/>
  <c r="D1084" i="77"/>
  <c r="D928" i="77"/>
  <c r="D9" i="77"/>
  <c r="D1205" i="77"/>
  <c r="D771" i="77"/>
  <c r="D1017" i="77"/>
  <c r="D72" i="77"/>
  <c r="D1047" i="77"/>
  <c r="D679" i="77"/>
  <c r="D611" i="77"/>
  <c r="D503" i="77"/>
  <c r="D237" i="77"/>
  <c r="D884" i="77"/>
  <c r="D698" i="77"/>
  <c r="D221" i="77"/>
  <c r="D909" i="77"/>
  <c r="D377" i="77"/>
  <c r="D92" i="77"/>
  <c r="D492" i="77"/>
  <c r="D541" i="77"/>
  <c r="D948" i="77"/>
  <c r="D560" i="77"/>
  <c r="D314" i="77"/>
  <c r="D1171" i="77"/>
  <c r="D452" i="77"/>
  <c r="D782" i="77"/>
  <c r="D39" i="77"/>
  <c r="D70" i="77"/>
  <c r="D199" i="77"/>
  <c r="D53" i="77"/>
  <c r="D1040" i="77"/>
  <c r="D1179" i="77"/>
  <c r="D734" i="77"/>
  <c r="D284" i="77"/>
  <c r="D664" i="77"/>
  <c r="D799" i="77"/>
  <c r="D476" i="77"/>
  <c r="D493" i="77"/>
  <c r="D856" i="77"/>
  <c r="D579" i="77"/>
  <c r="D517" i="77"/>
  <c r="D670" i="77"/>
  <c r="D400" i="77"/>
  <c r="D382" i="77"/>
  <c r="D344" i="77"/>
  <c r="D749" i="77"/>
  <c r="D834" i="77"/>
  <c r="D495" i="77"/>
  <c r="D883" i="77"/>
  <c r="D266" i="77"/>
  <c r="D195" i="77"/>
  <c r="D424" i="77"/>
  <c r="D911" i="77"/>
  <c r="D863" i="77"/>
  <c r="D639" i="77"/>
  <c r="D738" i="77"/>
  <c r="D10" i="77"/>
  <c r="D1164" i="77"/>
  <c r="D1016" i="77"/>
  <c r="D912" i="77"/>
  <c r="D1182" i="77"/>
  <c r="D286" i="77"/>
  <c r="D391" i="77"/>
  <c r="D76" i="77"/>
  <c r="D1154" i="77"/>
  <c r="D561" i="77"/>
  <c r="D41" i="77"/>
  <c r="D1125" i="77"/>
  <c r="D777" i="77"/>
  <c r="D361" i="77"/>
  <c r="D12" i="77"/>
  <c r="D372" i="77"/>
  <c r="D833" i="77"/>
  <c r="D551" i="77"/>
  <c r="D960" i="77"/>
  <c r="D940" i="77"/>
  <c r="D527" i="77"/>
  <c r="D488" i="77"/>
  <c r="D808" i="77"/>
  <c r="D430" i="77"/>
  <c r="D243" i="77"/>
  <c r="D900" i="77"/>
  <c r="D589" i="77"/>
  <c r="D1074" i="77"/>
  <c r="D1073" i="77"/>
  <c r="D1199" i="77"/>
  <c r="D1052" i="77"/>
  <c r="D114" i="77"/>
  <c r="D800" i="77"/>
  <c r="D11" i="77"/>
  <c r="D859" i="77"/>
  <c r="D236" i="77"/>
  <c r="D512" i="77"/>
  <c r="D250" i="77"/>
  <c r="D354" i="77"/>
  <c r="D235" i="77"/>
  <c r="D307" i="77"/>
  <c r="D1087" i="77"/>
  <c r="D1098" i="77"/>
  <c r="D130" i="77"/>
  <c r="D828" i="77"/>
  <c r="D984" i="77"/>
  <c r="D593" i="77"/>
  <c r="D876" i="77"/>
  <c r="D601" i="77"/>
  <c r="D283" i="77"/>
  <c r="D115" i="77"/>
  <c r="D334" i="77"/>
  <c r="D867" i="77"/>
  <c r="D889" i="77"/>
  <c r="D386" i="77"/>
  <c r="D289" i="77"/>
  <c r="D827" i="77"/>
  <c r="D649" i="77"/>
  <c r="D547" i="77"/>
  <c r="D107" i="77"/>
  <c r="D562" i="77"/>
  <c r="D953" i="77"/>
  <c r="D222" i="77"/>
  <c r="D865" i="77"/>
  <c r="D635" i="77"/>
  <c r="D723" i="77"/>
  <c r="D891" i="77"/>
  <c r="D682" i="77"/>
  <c r="D271" i="77"/>
  <c r="D528" i="77"/>
  <c r="D802" i="77"/>
  <c r="D296" i="77"/>
  <c r="D281" i="77"/>
  <c r="D83" i="77"/>
  <c r="D87" i="77"/>
  <c r="D94" i="77"/>
  <c r="D228" i="77"/>
  <c r="D140" i="77"/>
  <c r="D929" i="77"/>
  <c r="D812" i="77"/>
  <c r="D50" i="77"/>
  <c r="D971" i="77"/>
  <c r="D1003" i="77"/>
  <c r="D351" i="77"/>
  <c r="D468" i="77"/>
  <c r="D1123" i="77"/>
  <c r="D436" i="77"/>
  <c r="D1045" i="77"/>
  <c r="D161" i="77"/>
  <c r="D112" i="77"/>
  <c r="D742" i="77"/>
  <c r="D47" i="77"/>
  <c r="D162" i="77"/>
  <c r="D1149" i="77"/>
  <c r="D251" i="77"/>
  <c r="D588" i="77"/>
  <c r="D501" i="77"/>
  <c r="D1144" i="77"/>
  <c r="D1109" i="77"/>
  <c r="D227" i="77"/>
  <c r="D741" i="77"/>
  <c r="D88" i="77"/>
  <c r="D1124" i="77"/>
  <c r="D315" i="77"/>
  <c r="D841" i="77"/>
  <c r="D1116" i="77"/>
  <c r="D1129" i="77"/>
  <c r="D32" i="77"/>
  <c r="D558" i="77"/>
  <c r="D673" i="77"/>
  <c r="D321" i="77"/>
  <c r="D331" i="77"/>
  <c r="D898" i="77"/>
  <c r="D685" i="77"/>
  <c r="D431" i="77"/>
  <c r="D831" i="77"/>
  <c r="D531" i="77"/>
  <c r="D592" i="77"/>
  <c r="D733" i="77"/>
  <c r="D126" i="77"/>
  <c r="D854" i="77"/>
  <c r="D449" i="77"/>
  <c r="D950" i="77"/>
  <c r="D926" i="77"/>
  <c r="D96" i="77"/>
  <c r="D1168" i="77"/>
  <c r="D258" i="77"/>
  <c r="D740" i="77"/>
  <c r="D1079" i="77"/>
  <c r="D985" i="77"/>
  <c r="D329" i="77"/>
  <c r="D480" i="77"/>
  <c r="D186" i="77"/>
  <c r="D455" i="77"/>
  <c r="D30" i="77"/>
  <c r="D822" i="77"/>
  <c r="D644" i="77"/>
  <c r="D100" i="77"/>
  <c r="D1133" i="77"/>
  <c r="D299" i="77"/>
  <c r="D587" i="77"/>
  <c r="D443" i="77"/>
  <c r="D567" i="77"/>
  <c r="D816" i="77"/>
  <c r="D843" i="77"/>
  <c r="D975" i="77"/>
  <c r="D213" i="77"/>
  <c r="D1067" i="77"/>
  <c r="D632" i="77"/>
  <c r="D899" i="77"/>
  <c r="D1156" i="77"/>
  <c r="D895" i="77"/>
  <c r="D404" i="77"/>
  <c r="D978" i="77"/>
  <c r="D409" i="77"/>
  <c r="D873" i="77"/>
  <c r="D1135" i="77"/>
  <c r="D1013" i="77"/>
  <c r="D1076" i="77"/>
  <c r="D716" i="77"/>
  <c r="D119" i="77"/>
  <c r="D63" i="77"/>
  <c r="D1160" i="77"/>
  <c r="D584" i="77"/>
  <c r="D645" i="77"/>
  <c r="D340" i="77"/>
  <c r="D582" i="77"/>
  <c r="D575" i="77"/>
  <c r="D687" i="77"/>
  <c r="D5" i="77"/>
  <c r="D113" i="77"/>
  <c r="D1107" i="77"/>
  <c r="D95" i="77"/>
  <c r="D973" i="77"/>
  <c r="D1211" i="77"/>
  <c r="D347" i="77"/>
  <c r="D1119" i="77"/>
  <c r="D103" i="77"/>
  <c r="D627" i="77"/>
  <c r="D692" i="77"/>
  <c r="D580" i="77"/>
  <c r="D1007" i="77"/>
  <c r="D290" i="77"/>
  <c r="D773" i="77"/>
  <c r="D1036" i="77"/>
  <c r="D259" i="77"/>
  <c r="D785" i="77"/>
  <c r="D82" i="77"/>
  <c r="D941" i="77"/>
  <c r="D756" i="77"/>
  <c r="D322" i="77"/>
  <c r="D701" i="77"/>
  <c r="D257" i="77"/>
  <c r="D836" i="77"/>
  <c r="D758" i="77"/>
  <c r="D1209" i="77"/>
  <c r="D710" i="77"/>
  <c r="D576" i="77"/>
  <c r="D524" i="77"/>
  <c r="D572" i="77"/>
  <c r="D759" i="77"/>
  <c r="D421" i="77"/>
  <c r="D85" i="77"/>
  <c r="D295" i="77"/>
  <c r="D548" i="77"/>
  <c r="D4" i="77"/>
  <c r="D408" i="77"/>
  <c r="D1206" i="77"/>
  <c r="D523" i="77"/>
  <c r="D1146" i="77"/>
  <c r="D955" i="77"/>
  <c r="D273" i="77"/>
  <c r="D570" i="77"/>
  <c r="D25" i="77"/>
  <c r="D706" i="77"/>
  <c r="D514" i="77"/>
  <c r="D55" i="77"/>
  <c r="D229" i="77"/>
  <c r="D1181" i="77"/>
  <c r="D239" i="77"/>
  <c r="D217" i="77"/>
  <c r="D234" i="77"/>
  <c r="D766" i="77"/>
  <c r="D525" i="77"/>
  <c r="D1132" i="77"/>
  <c r="D417" i="77"/>
  <c r="D908" i="77"/>
  <c r="D197" i="77"/>
  <c r="D366" i="77"/>
  <c r="D1112" i="77"/>
  <c r="D881" i="77"/>
  <c r="D731" i="77"/>
  <c r="D433" i="77"/>
  <c r="D442" i="77"/>
  <c r="D1202" i="77"/>
  <c r="D1026" i="77"/>
  <c r="D668" i="77"/>
  <c r="D617" i="77"/>
  <c r="D504" i="77"/>
  <c r="D1096" i="77"/>
  <c r="D829" i="77"/>
  <c r="D147" i="77"/>
  <c r="D880" i="77"/>
  <c r="D153" i="77"/>
  <c r="D148" i="77"/>
  <c r="D559" i="77"/>
  <c r="D1158" i="77"/>
  <c r="D160" i="77"/>
  <c r="D690" i="77"/>
  <c r="D403" i="77"/>
  <c r="D317" i="77"/>
  <c r="D313" i="77"/>
  <c r="D209" i="77"/>
  <c r="D631" i="77"/>
  <c r="D1141" i="77"/>
  <c r="D1094" i="77"/>
  <c r="D1056" i="77"/>
  <c r="D66" i="77"/>
  <c r="D184" i="77"/>
  <c r="D646" i="77"/>
  <c r="D1024" i="77"/>
  <c r="D798" i="77"/>
  <c r="D850" i="77"/>
  <c r="D1172" i="77"/>
  <c r="D466" i="77"/>
  <c r="D28" i="77"/>
  <c r="D903" i="77"/>
  <c r="D801" i="77"/>
  <c r="D117" i="77"/>
  <c r="D1103" i="77"/>
  <c r="D951" i="77"/>
  <c r="D1197" i="77"/>
  <c r="D277" i="77"/>
  <c r="D1008" i="77"/>
  <c r="D405" i="77"/>
  <c r="D871" i="77"/>
  <c r="D510" i="77"/>
  <c r="D62" i="77"/>
  <c r="D765" i="77"/>
  <c r="D1018" i="77"/>
  <c r="D345" i="77"/>
  <c r="D309" i="77"/>
  <c r="D169" i="77"/>
  <c r="D1051" i="77"/>
  <c r="D287" i="77"/>
  <c r="D226" i="77"/>
  <c r="D471" i="77"/>
  <c r="D1106" i="77"/>
  <c r="D1100" i="77"/>
  <c r="D1200" i="77"/>
  <c r="D125" i="77"/>
  <c r="D298" i="77"/>
  <c r="D428" i="77"/>
  <c r="D750" i="77"/>
  <c r="D641" i="77"/>
  <c r="D977" i="77"/>
  <c r="D1108" i="77"/>
  <c r="D353" i="77"/>
  <c r="D1086" i="77"/>
  <c r="D375" i="77"/>
  <c r="D1032" i="77"/>
  <c r="D220" i="77"/>
  <c r="D383" i="77"/>
  <c r="D557" i="77"/>
  <c r="D974" i="77"/>
  <c r="D600" i="77"/>
  <c r="D389" i="77"/>
  <c r="D1207" i="77"/>
  <c r="D506" i="77"/>
  <c r="D966" i="77"/>
  <c r="D133" i="77"/>
  <c r="D31" i="77"/>
  <c r="D824" i="77"/>
  <c r="D564" i="77"/>
  <c r="D75" i="77"/>
  <c r="D728" i="77"/>
  <c r="D594" i="77"/>
  <c r="D657" i="77"/>
  <c r="D1075" i="77"/>
  <c r="D1022" i="77"/>
  <c r="D947" i="77"/>
  <c r="D700" i="77"/>
  <c r="D470" i="77"/>
  <c r="D143" i="77"/>
  <c r="D269" i="77"/>
  <c r="D469" i="77"/>
  <c r="D954" i="77"/>
  <c r="D650" i="77"/>
  <c r="D187" i="77"/>
  <c r="D770" i="77"/>
  <c r="D445" i="77"/>
  <c r="D718" i="77"/>
  <c r="D242" i="77"/>
  <c r="D967" i="77"/>
  <c r="D539" i="77"/>
  <c r="D783" i="77"/>
  <c r="D1046" i="77"/>
  <c r="D496" i="77"/>
  <c r="D775" i="77"/>
  <c r="D597" i="77"/>
  <c r="D463" i="77"/>
  <c r="D963" i="77"/>
  <c r="D725" i="77"/>
  <c r="D170" i="77"/>
  <c r="D981" i="77"/>
  <c r="D901" i="77"/>
  <c r="D332" i="77"/>
  <c r="D1055" i="77"/>
  <c r="D712" i="77"/>
  <c r="D291" i="77"/>
  <c r="D743" i="77"/>
  <c r="D487" i="77"/>
  <c r="D1151" i="77"/>
  <c r="D581" i="77"/>
  <c r="D379" i="77"/>
  <c r="D294" i="77"/>
  <c r="D144" i="77"/>
  <c r="D722" i="77"/>
  <c r="D122" i="77"/>
  <c r="D737" i="77"/>
  <c r="D851" i="77"/>
  <c r="D154" i="77"/>
  <c r="D341" i="77"/>
  <c r="D1029" i="77"/>
  <c r="D553" i="77"/>
  <c r="D508" i="77"/>
  <c r="D599" i="77"/>
  <c r="D604" i="77"/>
  <c r="D697" i="77"/>
  <c r="D1173" i="77"/>
  <c r="D458" i="77"/>
  <c r="D509" i="77"/>
  <c r="D608" i="77"/>
  <c r="D325" i="77"/>
  <c r="D1115" i="77"/>
  <c r="D327" i="77"/>
  <c r="D563" i="77"/>
  <c r="D654" i="77"/>
  <c r="D128" i="77"/>
  <c r="D328" i="77"/>
  <c r="D465" i="77"/>
  <c r="D1064" i="77"/>
  <c r="D778" i="77"/>
  <c r="D598" i="77"/>
  <c r="D1015" i="77"/>
  <c r="D613" i="77"/>
  <c r="D370" i="77"/>
  <c r="D1031" i="77"/>
  <c r="D660" i="77"/>
  <c r="D342" i="77"/>
  <c r="D905" i="77"/>
  <c r="D219" i="77"/>
  <c r="D158" i="77"/>
  <c r="D689" i="77"/>
  <c r="D680" i="77"/>
  <c r="D629" i="77"/>
  <c r="D991" i="77"/>
  <c r="D419" i="77"/>
  <c r="D803" i="77"/>
  <c r="D301" i="77"/>
  <c r="D390" i="77"/>
  <c r="D845" i="77"/>
  <c r="D214" i="77"/>
  <c r="D752" i="77"/>
  <c r="D320" i="77"/>
  <c r="D316" i="77"/>
  <c r="D1159" i="77"/>
  <c r="D961" i="77"/>
  <c r="D1042" i="77"/>
  <c r="D526" i="77"/>
  <c r="D145" i="77"/>
  <c r="D713" i="77"/>
  <c r="D183" i="77"/>
  <c r="D662" i="77"/>
  <c r="D288" i="77"/>
  <c r="D484" i="77"/>
  <c r="D91" i="77"/>
  <c r="D757" i="77"/>
  <c r="D461" i="77"/>
  <c r="D927" i="77"/>
  <c r="D869" i="77"/>
  <c r="D1194" i="77"/>
  <c r="D878" i="77"/>
  <c r="D303" i="77"/>
  <c r="D1169" i="77"/>
  <c r="D1039" i="77"/>
  <c r="D1038" i="77"/>
  <c r="D141" i="77"/>
  <c r="D304" i="77"/>
  <c r="D672" i="77"/>
  <c r="D699" i="77"/>
  <c r="D1088" i="77"/>
  <c r="D274" i="77"/>
  <c r="D821" i="77"/>
  <c r="D478" i="77"/>
  <c r="D1092" i="77"/>
  <c r="D1190" i="77"/>
  <c r="D1068" i="77"/>
  <c r="D393" i="77"/>
  <c r="D56" i="77"/>
  <c r="D516" i="77"/>
  <c r="D34" i="77"/>
  <c r="D805" i="77"/>
  <c r="D939" i="77"/>
  <c r="D1178" i="77"/>
  <c r="D735" i="77"/>
  <c r="D245" i="77"/>
  <c r="D1002" i="77"/>
  <c r="D1114" i="77"/>
  <c r="D203" i="77"/>
  <c r="D246" i="77"/>
  <c r="D920" i="77"/>
  <c r="D507" i="77"/>
  <c r="D97" i="77"/>
  <c r="D54" i="77"/>
  <c r="D787" i="77"/>
  <c r="D149" i="77"/>
  <c r="D1165" i="77"/>
  <c r="D902" i="77"/>
  <c r="D285" i="77"/>
  <c r="D1153" i="77"/>
  <c r="D790" i="77"/>
  <c r="D675" i="77"/>
  <c r="D691" i="77"/>
  <c r="D267" i="77"/>
  <c r="D171" i="77"/>
  <c r="D339" i="77"/>
  <c r="D994" i="77"/>
  <c r="D69" i="77"/>
  <c r="D1034" i="77"/>
  <c r="D997" i="77"/>
  <c r="D343" i="77"/>
  <c r="D643" i="77"/>
  <c r="D292" i="77"/>
  <c r="D473" i="77"/>
  <c r="D77" i="77"/>
  <c r="D300" i="77"/>
  <c r="D98" i="77"/>
  <c r="D1035" i="77"/>
  <c r="D238" i="77"/>
  <c r="D223" i="77"/>
  <c r="D996" i="77"/>
  <c r="D1077" i="77"/>
  <c r="D1044" i="77"/>
  <c r="D486" i="77"/>
  <c r="D254" i="77"/>
  <c r="D426" i="77"/>
  <c r="D768" i="77"/>
  <c r="D18" i="77"/>
  <c r="D118" i="77"/>
  <c r="D453" i="77"/>
  <c r="D440" i="77"/>
  <c r="D813" i="77"/>
  <c r="D603" i="77"/>
  <c r="D1063" i="77"/>
  <c r="D894" i="77"/>
  <c r="D767" i="77"/>
  <c r="D324" i="77"/>
  <c r="D832" i="77"/>
  <c r="D297" i="77"/>
  <c r="D1142" i="77"/>
  <c r="D305" i="77"/>
  <c r="D1095" i="77"/>
  <c r="D1140" i="77"/>
  <c r="D513" i="77"/>
  <c r="D43" i="77"/>
  <c r="D1005" i="77"/>
  <c r="D992" i="77"/>
  <c r="D669" i="77"/>
  <c r="D482" i="77"/>
  <c r="D247" i="77"/>
  <c r="D820" i="77"/>
  <c r="D1166" i="77"/>
  <c r="D280" i="77"/>
  <c r="D1188" i="77"/>
  <c r="D272" i="77"/>
  <c r="D1117" i="77"/>
  <c r="D1180" i="77"/>
  <c r="D677" i="77"/>
  <c r="D1143" i="77"/>
  <c r="D497" i="77"/>
  <c r="D612" i="77"/>
  <c r="D554" i="77"/>
  <c r="D467" i="77"/>
  <c r="D917" i="77"/>
  <c r="D67" i="77"/>
  <c r="D874" i="77"/>
  <c r="D1175" i="77"/>
  <c r="D406" i="77"/>
  <c r="D678" i="77"/>
  <c r="D1163" i="77"/>
  <c r="D861" i="77"/>
  <c r="D1071" i="77"/>
  <c r="D1089" i="77"/>
  <c r="D498" i="77"/>
  <c r="D1174" i="77"/>
  <c r="D536" i="77"/>
  <c r="D451" i="77"/>
  <c r="D897" i="77"/>
  <c r="D1043" i="77"/>
  <c r="D520" i="77"/>
  <c r="D310" i="77"/>
  <c r="D518" i="77"/>
  <c r="D121" i="77"/>
  <c r="D970" i="77"/>
  <c r="D215" i="77"/>
  <c r="D550" i="77"/>
  <c r="D198" i="77"/>
  <c r="D293" i="77"/>
  <c r="D633" i="77"/>
  <c r="D89" i="77"/>
  <c r="D447" i="77"/>
  <c r="D474" i="77"/>
  <c r="D986" i="77"/>
  <c r="D715" i="77"/>
  <c r="D1184" i="77"/>
  <c r="D434" i="77"/>
  <c r="D858" i="77"/>
  <c r="D989" i="77"/>
  <c r="D306" i="77"/>
  <c r="D134" i="77"/>
  <c r="D933" i="77"/>
  <c r="D500" i="77"/>
  <c r="D1006" i="77"/>
  <c r="D882" i="77"/>
  <c r="D875" i="77"/>
  <c r="D786" i="77"/>
  <c r="D71" i="77"/>
  <c r="D609" i="77"/>
  <c r="D1155" i="77"/>
  <c r="D395" i="77"/>
  <c r="D618" i="77"/>
  <c r="D519" i="77"/>
  <c r="D983" i="77"/>
  <c r="D460" i="77"/>
  <c r="D240" i="77"/>
  <c r="D101" i="77"/>
  <c r="D1000" i="77"/>
  <c r="D1111" i="77"/>
  <c r="D705" i="77"/>
  <c r="D102" i="77"/>
  <c r="D810" i="77"/>
  <c r="D190" i="77"/>
  <c r="D647" i="77"/>
  <c r="D923" i="77"/>
  <c r="D502" i="77"/>
  <c r="D870" i="77"/>
  <c r="D1196" i="77"/>
  <c r="D1183" i="77"/>
  <c r="D1176" i="77"/>
  <c r="D356" i="77"/>
  <c r="D33" i="77"/>
  <c r="D913" i="77"/>
  <c r="D1033" i="77"/>
  <c r="D714" i="77"/>
  <c r="D868" i="77"/>
  <c r="D914" i="77"/>
  <c r="D489" i="77"/>
  <c r="D1208" i="77"/>
  <c r="D40" i="77"/>
  <c r="D842" i="77"/>
  <c r="D412" i="77"/>
  <c r="D693" i="77"/>
  <c r="D864" i="77"/>
  <c r="D1014" i="77"/>
  <c r="D651" i="77"/>
  <c r="D42" i="77"/>
  <c r="D1161" i="77"/>
  <c r="D244" i="77"/>
  <c r="D16" i="77"/>
  <c r="D6" i="77"/>
  <c r="D616" i="77"/>
  <c r="D659" i="77"/>
  <c r="D549" i="77"/>
  <c r="D68" i="77"/>
  <c r="D21" i="77"/>
  <c r="D156" i="77"/>
  <c r="D218" i="77"/>
  <c r="D363" i="77"/>
  <c r="D1191" i="77"/>
  <c r="D1097" i="77"/>
  <c r="D48" i="77"/>
  <c r="D483" i="77"/>
  <c r="D110" i="77"/>
  <c r="D146" i="77"/>
  <c r="D109" i="77"/>
  <c r="D135" i="77"/>
  <c r="D151" i="77"/>
  <c r="D19" i="77"/>
  <c r="D194" i="77"/>
  <c r="D319" i="77"/>
  <c r="D838" i="77"/>
  <c r="D116" i="77"/>
  <c r="D634" i="77"/>
  <c r="D475" i="77"/>
  <c r="D17" i="77"/>
  <c r="D52" i="77"/>
  <c r="D1011" i="77"/>
  <c r="D830" i="77"/>
  <c r="D720" i="77"/>
  <c r="D535" i="77"/>
  <c r="D666" i="77"/>
  <c r="D910" i="77"/>
  <c r="D1093" i="77"/>
  <c r="D1090" i="77"/>
  <c r="D1083" i="77"/>
  <c r="D995" i="77"/>
  <c r="D423" i="77"/>
  <c r="D479" i="77"/>
  <c r="D719" i="77"/>
  <c r="D93" i="77"/>
  <c r="D1126" i="77"/>
  <c r="D196" i="77"/>
  <c r="K196" i="77"/>
  <c r="R510" i="67" s="1"/>
  <c r="K1126" i="77"/>
  <c r="R257" i="67" s="1"/>
  <c r="K93" i="77"/>
  <c r="R867" i="67" s="1"/>
  <c r="K719" i="77"/>
  <c r="R197" i="67" s="1"/>
  <c r="K479" i="77"/>
  <c r="R721" i="67" s="1"/>
  <c r="K423" i="77"/>
  <c r="R253" i="67" s="1"/>
  <c r="K995" i="77"/>
  <c r="R115" i="67" s="1"/>
  <c r="K1083" i="77"/>
  <c r="R1127" i="67" s="1"/>
  <c r="K1090" i="77"/>
  <c r="R582" i="67" s="1"/>
  <c r="K1093" i="77"/>
  <c r="R422" i="67" s="1"/>
  <c r="K910" i="77"/>
  <c r="R647" i="67" s="1"/>
  <c r="K666" i="77"/>
  <c r="R1098" i="67" s="1"/>
  <c r="K535" i="77"/>
  <c r="R1160" i="67" s="1"/>
  <c r="K720" i="77"/>
  <c r="R198" i="67" s="1"/>
  <c r="K830" i="77"/>
  <c r="R609" i="67" s="1"/>
  <c r="K1011" i="77"/>
  <c r="R246" i="67" s="1"/>
  <c r="K52" i="77"/>
  <c r="R599" i="67" s="1"/>
  <c r="K17" i="77"/>
  <c r="R84" i="67" s="1"/>
  <c r="K475" i="77"/>
  <c r="R589" i="67" s="1"/>
  <c r="K634" i="77"/>
  <c r="R513" i="67" s="1"/>
  <c r="K116" i="77"/>
  <c r="R634" i="67" s="1"/>
  <c r="K838" i="77"/>
  <c r="R255" i="67" s="1"/>
  <c r="K319" i="77"/>
  <c r="R587" i="67" s="1"/>
  <c r="K194" i="77"/>
  <c r="R416" i="67" s="1"/>
  <c r="K19" i="77"/>
  <c r="R872" i="67" s="1"/>
  <c r="K151" i="77"/>
  <c r="R142" i="67" s="1"/>
  <c r="K135" i="77"/>
  <c r="R79" i="67" s="1"/>
  <c r="K109" i="77"/>
  <c r="R139" i="67" s="1"/>
  <c r="K146" i="77"/>
  <c r="R805" i="67" s="1"/>
  <c r="K110" i="77"/>
  <c r="R747" i="67" s="1"/>
  <c r="K483" i="77"/>
  <c r="R171" i="67" s="1"/>
  <c r="K48" i="77"/>
  <c r="R129" i="67" s="1"/>
  <c r="K1097" i="77"/>
  <c r="R843" i="67" s="1"/>
  <c r="K1191" i="77"/>
  <c r="R232" i="67" s="1"/>
  <c r="K363" i="77"/>
  <c r="R160" i="67" s="1"/>
  <c r="K218" i="77"/>
  <c r="R708" i="67" s="1"/>
  <c r="K156" i="77"/>
  <c r="R143" i="67" s="1"/>
  <c r="K21" i="77"/>
  <c r="R127" i="67" s="1"/>
  <c r="K68" i="77"/>
  <c r="R680" i="67" s="1"/>
  <c r="K549" i="77"/>
  <c r="R249" i="67" s="1"/>
  <c r="K659" i="77"/>
  <c r="R63" i="67" s="1"/>
  <c r="K616" i="77"/>
  <c r="R94" i="67" s="1"/>
  <c r="K6" i="77"/>
  <c r="R251" i="67" s="1"/>
  <c r="K16" i="77"/>
  <c r="R27" i="67" s="1"/>
  <c r="K244" i="77"/>
  <c r="R890" i="67" s="1"/>
  <c r="K1161" i="77"/>
  <c r="R78" i="67" s="1"/>
  <c r="K42" i="77"/>
  <c r="R968" i="67" s="1"/>
  <c r="K651" i="77"/>
  <c r="R192" i="67" s="1"/>
  <c r="K1014" i="77"/>
  <c r="R256" i="67" s="1"/>
  <c r="K864" i="77"/>
  <c r="R207" i="67" s="1"/>
  <c r="K693" i="77"/>
  <c r="R1076" i="67" s="1"/>
  <c r="K412" i="77"/>
  <c r="R1038" i="67" s="1"/>
  <c r="K842" i="77"/>
  <c r="R942" i="67" s="1"/>
  <c r="K40" i="77"/>
  <c r="R490" i="67" s="1"/>
  <c r="K1208" i="77"/>
  <c r="R523" i="67" s="1"/>
  <c r="K489" i="77"/>
  <c r="R25" i="67" s="1"/>
  <c r="K914" i="77"/>
  <c r="R648" i="67" s="1"/>
  <c r="K868" i="77"/>
  <c r="R208" i="67" s="1"/>
  <c r="K714" i="77"/>
  <c r="R506" i="67" s="1"/>
  <c r="K1033" i="77"/>
  <c r="R880" i="67" s="1"/>
  <c r="K913" i="77"/>
  <c r="R542" i="67" s="1"/>
  <c r="K33" i="77"/>
  <c r="R492" i="67" s="1"/>
  <c r="K356" i="77"/>
  <c r="R748" i="67" s="1"/>
  <c r="K1176" i="77"/>
  <c r="R856" i="67" s="1"/>
  <c r="K1183" i="77"/>
  <c r="R4" i="67" s="1"/>
  <c r="K1196" i="77"/>
  <c r="R503" i="67" s="1"/>
  <c r="K870" i="77"/>
  <c r="R568" i="67" s="1"/>
  <c r="K502" i="77"/>
  <c r="R172" i="67" s="1"/>
  <c r="K923" i="77"/>
  <c r="R593" i="67" s="1"/>
  <c r="K647" i="77"/>
  <c r="R190" i="67" s="1"/>
  <c r="K190" i="77"/>
  <c r="R969" i="67" s="1"/>
  <c r="K810" i="77"/>
  <c r="R64" i="67" s="1"/>
  <c r="K102" i="77"/>
  <c r="R458" i="67" s="1"/>
  <c r="K705" i="77"/>
  <c r="K1111" i="77"/>
  <c r="R427" i="67" s="1"/>
  <c r="K1000" i="77"/>
  <c r="R217" i="67" s="1"/>
  <c r="K101" i="77"/>
  <c r="R263" i="67" s="1"/>
  <c r="K240" i="77"/>
  <c r="R151" i="67" s="1"/>
  <c r="K460" i="77"/>
  <c r="R35" i="67" s="1"/>
  <c r="K983" i="77"/>
  <c r="R96" i="67" s="1"/>
  <c r="K519" i="77"/>
  <c r="R692" i="67" s="1"/>
  <c r="K618" i="77"/>
  <c r="R756" i="67" s="1"/>
  <c r="K395" i="77"/>
  <c r="R618" i="67" s="1"/>
  <c r="K1155" i="77"/>
  <c r="R545" i="67" s="1"/>
  <c r="K609" i="77"/>
  <c r="R383" i="67" s="1"/>
  <c r="K71" i="77"/>
  <c r="R507" i="67" s="1"/>
  <c r="K786" i="77"/>
  <c r="R556" i="67" s="1"/>
  <c r="K875" i="77"/>
  <c r="R855" i="67" s="1"/>
  <c r="K882" i="77"/>
  <c r="R870" i="67" s="1"/>
  <c r="K1006" i="77"/>
  <c r="R750" i="67" s="1"/>
  <c r="K500" i="77"/>
  <c r="R1178" i="67" s="1"/>
  <c r="K933" i="77"/>
  <c r="R541" i="67" s="1"/>
  <c r="K134" i="77"/>
  <c r="R1136" i="67" s="1"/>
  <c r="K306" i="77"/>
  <c r="R617" i="67" s="1"/>
  <c r="K989" i="77"/>
  <c r="R971" i="67" s="1"/>
  <c r="K858" i="77"/>
  <c r="R743" i="67" s="1"/>
  <c r="K434" i="77"/>
  <c r="R165" i="67" s="1"/>
  <c r="K1184" i="77"/>
  <c r="R426" i="67" s="1"/>
  <c r="K715" i="77"/>
  <c r="R196" i="67" s="1"/>
  <c r="K986" i="77"/>
  <c r="R216" i="67" s="1"/>
  <c r="K474" i="77"/>
  <c r="R75" i="67" s="1"/>
  <c r="K447" i="77"/>
  <c r="R896" i="67" s="1"/>
  <c r="K89" i="77"/>
  <c r="R341" i="67" s="1"/>
  <c r="K633" i="77"/>
  <c r="R1149" i="67" s="1"/>
  <c r="K293" i="77"/>
  <c r="R973" i="67" s="1"/>
  <c r="K198" i="77"/>
  <c r="R537" i="67" s="1"/>
  <c r="K550" i="77"/>
  <c r="R626" i="67" s="1"/>
  <c r="K215" i="77"/>
  <c r="R491" i="67" s="1"/>
  <c r="K970" i="77"/>
  <c r="R966" i="67" s="1"/>
  <c r="K121" i="77"/>
  <c r="R59" i="67" s="1"/>
  <c r="K518" i="77"/>
  <c r="R1175" i="67" s="1"/>
  <c r="K310" i="77"/>
  <c r="K520" i="77"/>
  <c r="R538" i="67" s="1"/>
  <c r="K1043" i="77"/>
  <c r="R14" i="67" s="1"/>
  <c r="K897" i="77"/>
  <c r="R544" i="67" s="1"/>
  <c r="K451" i="77"/>
  <c r="R500" i="67" s="1"/>
  <c r="K536" i="77"/>
  <c r="R248" i="67" s="1"/>
  <c r="K1174" i="77"/>
  <c r="R1159" i="67" s="1"/>
  <c r="K498" i="77"/>
  <c r="R508" i="67" s="1"/>
  <c r="K1089" i="77"/>
  <c r="R222" i="67" s="1"/>
  <c r="K1071" i="77"/>
  <c r="R39" i="67" s="1"/>
  <c r="K861" i="77"/>
  <c r="R869" i="67" s="1"/>
  <c r="K1163" i="77"/>
  <c r="R230" i="67" s="1"/>
  <c r="K678" i="77"/>
  <c r="R193" i="67" s="1"/>
  <c r="K406" i="77"/>
  <c r="R163" i="67" s="1"/>
  <c r="K1175" i="77"/>
  <c r="R1094" i="67" s="1"/>
  <c r="K874" i="77"/>
  <c r="R209" i="67" s="1"/>
  <c r="K67" i="77"/>
  <c r="R559" i="67" s="1"/>
  <c r="K917" i="77"/>
  <c r="R478" i="67" s="1"/>
  <c r="K467" i="77"/>
  <c r="R169" i="67" s="1"/>
  <c r="K554" i="77"/>
  <c r="R177" i="67" s="1"/>
  <c r="K612" i="77"/>
  <c r="R254" i="67" s="1"/>
  <c r="K497" i="77"/>
  <c r="R264" i="67" s="1"/>
  <c r="K1143" i="77"/>
  <c r="R550" i="67" s="1"/>
  <c r="K677" i="77"/>
  <c r="R95" i="67" s="1"/>
  <c r="K1180" i="77"/>
  <c r="R308" i="67" s="1"/>
  <c r="K1117" i="77"/>
  <c r="R653" i="67" s="1"/>
  <c r="K272" i="77"/>
  <c r="R683" i="67" s="1"/>
  <c r="K1188" i="77"/>
  <c r="R603" i="67" s="1"/>
  <c r="K280" i="77"/>
  <c r="K1166" i="77"/>
  <c r="R927" i="67" s="1"/>
  <c r="K820" i="77"/>
  <c r="R204" i="67" s="1"/>
  <c r="K247" i="77"/>
  <c r="R371" i="67" s="1"/>
  <c r="K482" i="77"/>
  <c r="R1194" i="67" s="1"/>
  <c r="K669" i="77"/>
  <c r="R772" i="67" s="1"/>
  <c r="K992" i="77"/>
  <c r="R1006" i="67" s="1"/>
  <c r="K1005" i="77"/>
  <c r="R1062" i="67" s="1"/>
  <c r="K43" i="77"/>
  <c r="R888" i="67" s="1"/>
  <c r="K513" i="77"/>
  <c r="R755" i="67" s="1"/>
  <c r="K1140" i="77"/>
  <c r="R993" i="67" s="1"/>
  <c r="K1095" i="77"/>
  <c r="R316" i="67" s="1"/>
  <c r="K305" i="77"/>
  <c r="R348" i="67" s="1"/>
  <c r="K1142" i="77"/>
  <c r="R227" i="67" s="1"/>
  <c r="K297" i="77"/>
  <c r="R819" i="67" s="1"/>
  <c r="K832" i="77"/>
  <c r="R304" i="67" s="1"/>
  <c r="K324" i="77"/>
  <c r="R565" i="67" s="1"/>
  <c r="K767" i="77"/>
  <c r="R990" i="67" s="1"/>
  <c r="K894" i="77"/>
  <c r="R1093" i="67" s="1"/>
  <c r="K1063" i="77"/>
  <c r="R340" i="67" s="1"/>
  <c r="K603" i="77"/>
  <c r="R483" i="67" s="1"/>
  <c r="K813" i="77"/>
  <c r="R497" i="67" s="1"/>
  <c r="K440" i="77"/>
  <c r="R924" i="67" s="1"/>
  <c r="K453" i="77"/>
  <c r="R531" i="67" s="1"/>
  <c r="K118" i="77"/>
  <c r="R681" i="67" s="1"/>
  <c r="K18" i="77"/>
  <c r="R540" i="67" s="1"/>
  <c r="K768" i="77"/>
  <c r="R516" i="67" s="1"/>
  <c r="K426" i="77"/>
  <c r="R514" i="67" s="1"/>
  <c r="K254" i="77"/>
  <c r="R153" i="67" s="1"/>
  <c r="K486" i="77"/>
  <c r="R87" i="67" s="1"/>
  <c r="K1044" i="77"/>
  <c r="R1165" i="67" s="1"/>
  <c r="K1077" i="77"/>
  <c r="R961" i="67" s="1"/>
  <c r="K996" i="77"/>
  <c r="R1138" i="67" s="1"/>
  <c r="K223" i="77"/>
  <c r="R266" i="67" s="1"/>
  <c r="K238" i="77"/>
  <c r="R564" i="67" s="1"/>
  <c r="K1035" i="77"/>
  <c r="R596" i="67" s="1"/>
  <c r="K98" i="77"/>
  <c r="R135" i="67" s="1"/>
  <c r="K300" i="77"/>
  <c r="R102" i="67" s="1"/>
  <c r="K77" i="77"/>
  <c r="R493" i="67" s="1"/>
  <c r="K473" i="77"/>
  <c r="R24" i="67" s="1"/>
  <c r="K292" i="77"/>
  <c r="R713" i="67" s="1"/>
  <c r="K643" i="77"/>
  <c r="R430" i="67" s="1"/>
  <c r="K343" i="77"/>
  <c r="R1161" i="67" s="1"/>
  <c r="K997" i="77"/>
  <c r="R441" i="67" s="1"/>
  <c r="K1034" i="77"/>
  <c r="R454" i="67" s="1"/>
  <c r="K69" i="77"/>
  <c r="R397" i="67" s="1"/>
  <c r="K994" i="77"/>
  <c r="R1099" i="67" s="1"/>
  <c r="K339" i="77"/>
  <c r="R875" i="67" s="1"/>
  <c r="K171" i="77"/>
  <c r="R71" i="67" s="1"/>
  <c r="K267" i="77"/>
  <c r="R940" i="67" s="1"/>
  <c r="K691" i="77"/>
  <c r="R89" i="67" s="1"/>
  <c r="K675" i="77"/>
  <c r="R643" i="67" s="1"/>
  <c r="K790" i="77"/>
  <c r="R202" i="67" s="1"/>
  <c r="K1153" i="77"/>
  <c r="R250" i="67" s="1"/>
  <c r="K285" i="77"/>
  <c r="R1082" i="67" s="1"/>
  <c r="K902" i="77"/>
  <c r="K1165" i="77"/>
  <c r="R1083" i="67" s="1"/>
  <c r="K149" i="77"/>
  <c r="R678" i="67" s="1"/>
  <c r="K787" i="77"/>
  <c r="R464" i="67" s="1"/>
  <c r="K54" i="77"/>
  <c r="R547" i="67" s="1"/>
  <c r="K97" i="77"/>
  <c r="R338" i="67" s="1"/>
  <c r="K507" i="77"/>
  <c r="R941" i="67" s="1"/>
  <c r="K920" i="77"/>
  <c r="R212" i="67" s="1"/>
  <c r="K246" i="77"/>
  <c r="R560" i="67" s="1"/>
  <c r="K203" i="77"/>
  <c r="R1056" i="67" s="1"/>
  <c r="K1114" i="77"/>
  <c r="R1058" i="67" s="1"/>
  <c r="K1002" i="77"/>
  <c r="R1130" i="67" s="1"/>
  <c r="K245" i="77"/>
  <c r="R449" i="67" s="1"/>
  <c r="K735" i="77"/>
  <c r="R199" i="67" s="1"/>
  <c r="K1178" i="77"/>
  <c r="R247" i="67" s="1"/>
  <c r="K939" i="77"/>
  <c r="R350" i="67" s="1"/>
  <c r="K805" i="77"/>
  <c r="R502" i="67" s="1"/>
  <c r="K34" i="77"/>
  <c r="R932" i="67" s="1"/>
  <c r="K516" i="77"/>
  <c r="R174" i="67" s="1"/>
  <c r="K56" i="77"/>
  <c r="R535" i="67" s="1"/>
  <c r="K393" i="77"/>
  <c r="R162" i="67" s="1"/>
  <c r="K1068" i="77"/>
  <c r="R429" i="67" s="1"/>
  <c r="K1190" i="77"/>
  <c r="R447" i="67" s="1"/>
  <c r="K1092" i="77"/>
  <c r="R92" i="67" s="1"/>
  <c r="K478" i="77"/>
  <c r="R460" i="67" s="1"/>
  <c r="K821" i="77"/>
  <c r="R679" i="67" s="1"/>
  <c r="K274" i="77"/>
  <c r="R424" i="67" s="1"/>
  <c r="K1088" i="77"/>
  <c r="R733" i="67" s="1"/>
  <c r="K699" i="77"/>
  <c r="R8" i="67" s="1"/>
  <c r="K672" i="77"/>
  <c r="R481" i="67" s="1"/>
  <c r="K304" i="77"/>
  <c r="K141" i="77"/>
  <c r="R353" i="67" s="1"/>
  <c r="K1038" i="77"/>
  <c r="R549" i="67" s="1"/>
  <c r="K1039" i="77"/>
  <c r="R434" i="67" s="1"/>
  <c r="K1169" i="77"/>
  <c r="R1051" i="67" s="1"/>
  <c r="K303" i="77"/>
  <c r="R73" i="67" s="1"/>
  <c r="K878" i="77"/>
  <c r="R484" i="67" s="1"/>
  <c r="K1194" i="77"/>
  <c r="R265" i="67" s="1"/>
  <c r="K869" i="77"/>
  <c r="K927" i="77"/>
  <c r="R375" i="67" s="1"/>
  <c r="K461" i="77"/>
  <c r="R352" i="67" s="1"/>
  <c r="K757" i="77"/>
  <c r="R728" i="67" s="1"/>
  <c r="K91" i="77"/>
  <c r="R292" i="67" s="1"/>
  <c r="K484" i="77"/>
  <c r="R335" i="67" s="1"/>
  <c r="K288" i="77"/>
  <c r="R947" i="67" s="1"/>
  <c r="K662" i="77"/>
  <c r="R567" i="67" s="1"/>
  <c r="K183" i="77"/>
  <c r="R146" i="67" s="1"/>
  <c r="K713" i="77"/>
  <c r="R1204" i="67" s="1"/>
  <c r="K145" i="77"/>
  <c r="R373" i="67" s="1"/>
  <c r="K526" i="77"/>
  <c r="R175" i="67" s="1"/>
  <c r="K1042" i="77"/>
  <c r="R219" i="67" s="1"/>
  <c r="K961" i="77"/>
  <c r="R215" i="67" s="1"/>
  <c r="K1159" i="77"/>
  <c r="R229" i="67" s="1"/>
  <c r="K316" i="77"/>
  <c r="R716" i="67" s="1"/>
  <c r="K320" i="77"/>
  <c r="R360" i="67" s="1"/>
  <c r="K752" i="77"/>
  <c r="R620" i="67" s="1"/>
  <c r="K214" i="77"/>
  <c r="R504" i="67" s="1"/>
  <c r="K845" i="77"/>
  <c r="R815" i="67" s="1"/>
  <c r="K390" i="77"/>
  <c r="R799" i="67" s="1"/>
  <c r="K301" i="77"/>
  <c r="R241" i="67" s="1"/>
  <c r="K803" i="77"/>
  <c r="R238" i="67" s="1"/>
  <c r="K419" i="77"/>
  <c r="R640" i="67" s="1"/>
  <c r="K991" i="77"/>
  <c r="R650" i="67" s="1"/>
  <c r="K629" i="77"/>
  <c r="K680" i="77"/>
  <c r="R1080" i="67" s="1"/>
  <c r="K689" i="77"/>
  <c r="R445" i="67" s="1"/>
  <c r="K158" i="77"/>
  <c r="R636" i="67" s="1"/>
  <c r="K219" i="77"/>
  <c r="R628" i="67" s="1"/>
  <c r="K905" i="77"/>
  <c r="R51" i="67" s="1"/>
  <c r="K342" i="77"/>
  <c r="R685" i="67" s="1"/>
  <c r="K660" i="77"/>
  <c r="R303" i="67" s="1"/>
  <c r="K1031" i="77"/>
  <c r="R1201" i="67" s="1"/>
  <c r="K370" i="77"/>
  <c r="R161" i="67" s="1"/>
  <c r="K613" i="77"/>
  <c r="R186" i="67" s="1"/>
  <c r="K1015" i="77"/>
  <c r="R218" i="67" s="1"/>
  <c r="K598" i="77"/>
  <c r="R183" i="67" s="1"/>
  <c r="K778" i="77"/>
  <c r="R453" i="67" s="1"/>
  <c r="K1064" i="77"/>
  <c r="R116" i="67" s="1"/>
  <c r="K465" i="77"/>
  <c r="R168" i="67" s="1"/>
  <c r="K328" i="77"/>
  <c r="R622" i="67" s="1"/>
  <c r="K128" i="77"/>
  <c r="R635" i="67" s="1"/>
  <c r="K654" i="77"/>
  <c r="R536" i="67" s="1"/>
  <c r="K563" i="77"/>
  <c r="R178" i="67" s="1"/>
  <c r="K327" i="77"/>
  <c r="R157" i="67" s="1"/>
  <c r="K1115" i="77"/>
  <c r="R225" i="67" s="1"/>
  <c r="K325" i="77"/>
  <c r="R1229" i="67" s="1"/>
  <c r="K608" i="77"/>
  <c r="R185" i="67" s="1"/>
  <c r="K509" i="77"/>
  <c r="R173" i="67" s="1"/>
  <c r="K458" i="77"/>
  <c r="R387" i="67" s="1"/>
  <c r="K1173" i="77"/>
  <c r="R231" i="67" s="1"/>
  <c r="K697" i="77"/>
  <c r="R727" i="67" s="1"/>
  <c r="K604" i="77"/>
  <c r="R590" i="67" s="1"/>
  <c r="K599" i="77"/>
  <c r="R1028" i="67" s="1"/>
  <c r="K508" i="77"/>
  <c r="R1185" i="67" s="1"/>
  <c r="K553" i="77"/>
  <c r="R45" i="67" s="1"/>
  <c r="K1029" i="77"/>
  <c r="R469" i="67" s="1"/>
  <c r="K341" i="77"/>
  <c r="R271" i="67" s="1"/>
  <c r="K154" i="77"/>
  <c r="R1236" i="67" s="1"/>
  <c r="K851" i="77"/>
  <c r="R344" i="67" s="1"/>
  <c r="K737" i="77"/>
  <c r="R1217" i="67" s="1"/>
  <c r="K122" i="77"/>
  <c r="R388" i="67" s="1"/>
  <c r="K722" i="77"/>
  <c r="R384" i="67" s="1"/>
  <c r="K144" i="77"/>
  <c r="R624" i="67" s="1"/>
  <c r="K294" i="77"/>
  <c r="R714" i="67" s="1"/>
  <c r="K379" i="77"/>
  <c r="R61" i="67" s="1"/>
  <c r="K581" i="77"/>
  <c r="R1198" i="67" s="1"/>
  <c r="K1151" i="77"/>
  <c r="R1218" i="67" s="1"/>
  <c r="K487" i="77"/>
  <c r="R262" i="67" s="1"/>
  <c r="K743" i="77"/>
  <c r="R949" i="67" s="1"/>
  <c r="K291" i="77"/>
  <c r="R737" i="67" s="1"/>
  <c r="K712" i="77"/>
  <c r="R418" i="67" s="1"/>
  <c r="K1055" i="77"/>
  <c r="R934" i="67" s="1"/>
  <c r="K332" i="77"/>
  <c r="R451" i="67" s="1"/>
  <c r="K901" i="77"/>
  <c r="R575" i="67" s="1"/>
  <c r="K981" i="77"/>
  <c r="R1129" i="67" s="1"/>
  <c r="K170" i="77"/>
  <c r="R688" i="67" s="1"/>
  <c r="K725" i="77"/>
  <c r="R1231" i="67" s="1"/>
  <c r="K963" i="77"/>
  <c r="R1232" i="67" s="1"/>
  <c r="K463" i="77"/>
  <c r="R623" i="67" s="1"/>
  <c r="K597" i="77"/>
  <c r="R1205" i="67" s="1"/>
  <c r="K775" i="77"/>
  <c r="R1179" i="67" s="1"/>
  <c r="K496" i="77"/>
  <c r="R611" i="67" s="1"/>
  <c r="K1046" i="77"/>
  <c r="R1190" i="67" s="1"/>
  <c r="K783" i="77"/>
  <c r="R82" i="67" s="1"/>
  <c r="K539" i="77"/>
  <c r="R1061" i="67" s="1"/>
  <c r="K967" i="77"/>
  <c r="R1121" i="67" s="1"/>
  <c r="K242" i="77"/>
  <c r="R1177" i="67" s="1"/>
  <c r="K718" i="77"/>
  <c r="R644" i="67" s="1"/>
  <c r="K445" i="77"/>
  <c r="R1184" i="67" s="1"/>
  <c r="K770" i="77"/>
  <c r="R1188" i="67" s="1"/>
  <c r="K187" i="77"/>
  <c r="R296" i="67" s="1"/>
  <c r="K650" i="77"/>
  <c r="R1118" i="67" s="1"/>
  <c r="K954" i="77"/>
  <c r="R935" i="67" s="1"/>
  <c r="K469" i="77"/>
  <c r="R302" i="67" s="1"/>
  <c r="K269" i="77"/>
  <c r="R154" i="67" s="1"/>
  <c r="K143" i="77"/>
  <c r="R709" i="67" s="1"/>
  <c r="K470" i="77"/>
  <c r="R495" i="67" s="1"/>
  <c r="K700" i="77"/>
  <c r="R260" i="67" s="1"/>
  <c r="K947" i="77"/>
  <c r="R1214" i="67" s="1"/>
  <c r="K1022" i="77"/>
  <c r="R907" i="67" s="1"/>
  <c r="K1075" i="77"/>
  <c r="R221" i="67" s="1"/>
  <c r="K657" i="77"/>
  <c r="R1126" i="67" s="1"/>
  <c r="K594" i="77"/>
  <c r="R604" i="67" s="1"/>
  <c r="K728" i="77"/>
  <c r="R1125" i="67" s="1"/>
  <c r="K75" i="77"/>
  <c r="R1220" i="67" s="1"/>
  <c r="K564" i="77"/>
  <c r="R1027" i="67" s="1"/>
  <c r="K824" i="77"/>
  <c r="R65" i="67" s="1"/>
  <c r="K31" i="77"/>
  <c r="R1226" i="67" s="1"/>
  <c r="K133" i="77"/>
  <c r="R1228" i="67" s="1"/>
  <c r="K966" i="77"/>
  <c r="R1233" i="67" s="1"/>
  <c r="K506" i="77"/>
  <c r="R1222" i="67" s="1"/>
  <c r="K1207" i="77"/>
  <c r="R1036" i="67" s="1"/>
  <c r="K389" i="77"/>
  <c r="R499" i="67" s="1"/>
  <c r="K600" i="77"/>
  <c r="R1013" i="67" s="1"/>
  <c r="K974" i="77"/>
  <c r="R1054" i="67" s="1"/>
  <c r="K557" i="77"/>
  <c r="R1011" i="67" s="1"/>
  <c r="K383" i="77"/>
  <c r="R243" i="67" s="1"/>
  <c r="K220" i="77"/>
  <c r="R525" i="67" s="1"/>
  <c r="K1032" i="77"/>
  <c r="K375" i="77"/>
  <c r="R1206" i="67" s="1"/>
  <c r="K1086" i="77"/>
  <c r="R1191" i="67" s="1"/>
  <c r="K353" i="77"/>
  <c r="R67" i="67" s="1"/>
  <c r="K1108" i="77"/>
  <c r="R1234" i="67" s="1"/>
  <c r="K977" i="77"/>
  <c r="R1200" i="67" s="1"/>
  <c r="K641" i="77"/>
  <c r="R835" i="67" s="1"/>
  <c r="K750" i="77"/>
  <c r="R1223" i="67" s="1"/>
  <c r="K428" i="77"/>
  <c r="R1230" i="67" s="1"/>
  <c r="K298" i="77"/>
  <c r="R828" i="67" s="1"/>
  <c r="K125" i="77"/>
  <c r="R1221" i="67" s="1"/>
  <c r="K1200" i="77"/>
  <c r="R233" i="67" s="1"/>
  <c r="K1100" i="77"/>
  <c r="R1225" i="67" s="1"/>
  <c r="K1106" i="77"/>
  <c r="R985" i="67" s="1"/>
  <c r="K471" i="77"/>
  <c r="R367" i="67" s="1"/>
  <c r="K226" i="77"/>
  <c r="R1042" i="67" s="1"/>
  <c r="K287" i="77"/>
  <c r="R366" i="67" s="1"/>
  <c r="K1051" i="77"/>
  <c r="R1050" i="67" s="1"/>
  <c r="K169" i="77"/>
  <c r="R1001" i="67" s="1"/>
  <c r="K309" i="77"/>
  <c r="R1002" i="67" s="1"/>
  <c r="K345" i="77"/>
  <c r="R980" i="67" s="1"/>
  <c r="K1018" i="77"/>
  <c r="R1007" i="67" s="1"/>
  <c r="K765" i="77"/>
  <c r="R1004" i="67" s="1"/>
  <c r="K62" i="77"/>
  <c r="R999" i="67" s="1"/>
  <c r="K510" i="77"/>
  <c r="R989" i="67" s="1"/>
  <c r="K871" i="77"/>
  <c r="R991" i="67" s="1"/>
  <c r="K405" i="77"/>
  <c r="R1003" i="67" s="1"/>
  <c r="K1008" i="77"/>
  <c r="R992" i="67" s="1"/>
  <c r="K277" i="77"/>
  <c r="R988" i="67" s="1"/>
  <c r="K1197" i="77"/>
  <c r="R975" i="67" s="1"/>
  <c r="K951" i="77"/>
  <c r="R1005" i="67" s="1"/>
  <c r="K1103" i="77"/>
  <c r="R982" i="67" s="1"/>
  <c r="K117" i="77"/>
  <c r="R1000" i="67" s="1"/>
  <c r="K801" i="77"/>
  <c r="R785" i="67" s="1"/>
  <c r="K903" i="77"/>
  <c r="R211" i="67" s="1"/>
  <c r="K28" i="77"/>
  <c r="R1041" i="67" s="1"/>
  <c r="K466" i="77"/>
  <c r="R1044" i="67" s="1"/>
  <c r="K1172" i="77"/>
  <c r="R1039" i="67" s="1"/>
  <c r="K850" i="77"/>
  <c r="R480" i="67" s="1"/>
  <c r="K798" i="77"/>
  <c r="R984" i="67" s="1"/>
  <c r="K1024" i="77"/>
  <c r="R776" i="67" s="1"/>
  <c r="K646" i="77"/>
  <c r="R533" i="67" s="1"/>
  <c r="K184" i="77"/>
  <c r="R1182" i="67" s="1"/>
  <c r="K66" i="77"/>
  <c r="R595" i="67" s="1"/>
  <c r="K1056" i="77"/>
  <c r="R1017" i="67" s="1"/>
  <c r="K1094" i="77"/>
  <c r="R1207" i="67" s="1"/>
  <c r="K1141" i="77"/>
  <c r="R771" i="67" s="1"/>
  <c r="K631" i="77"/>
  <c r="R768" i="67" s="1"/>
  <c r="K209" i="77"/>
  <c r="R511" i="67" s="1"/>
  <c r="K313" i="77"/>
  <c r="R804" i="67" s="1"/>
  <c r="K317" i="77"/>
  <c r="R259" i="67" s="1"/>
  <c r="K403" i="77"/>
  <c r="R639" i="67" s="1"/>
  <c r="K690" i="77"/>
  <c r="R323" i="67" s="1"/>
  <c r="K160" i="77"/>
  <c r="R630" i="67" s="1"/>
  <c r="K1158" i="77"/>
  <c r="R792" i="67" s="1"/>
  <c r="K559" i="77"/>
  <c r="R561" i="67" s="1"/>
  <c r="K148" i="77"/>
  <c r="R806" i="67" s="1"/>
  <c r="K153" i="77"/>
  <c r="R803" i="67" s="1"/>
  <c r="K880" i="77"/>
  <c r="R440" i="67" s="1"/>
  <c r="K147" i="77"/>
  <c r="R797" i="67" s="1"/>
  <c r="K829" i="77"/>
  <c r="R759" i="67" s="1"/>
  <c r="K1096" i="77"/>
  <c r="R223" i="67" s="1"/>
  <c r="K504" i="77"/>
  <c r="R563" i="67" s="1"/>
  <c r="K617" i="77"/>
  <c r="R766" i="67" s="1"/>
  <c r="K668" i="77"/>
  <c r="R807" i="67" s="1"/>
  <c r="K1026" i="77"/>
  <c r="R751" i="67" s="1"/>
  <c r="K1202" i="77"/>
  <c r="R1176" i="67" s="1"/>
  <c r="K442" i="77"/>
  <c r="R830" i="67" s="1"/>
  <c r="K433" i="77"/>
  <c r="R761" i="67" s="1"/>
  <c r="K731" i="77"/>
  <c r="R1210" i="67" s="1"/>
  <c r="K881" i="77"/>
  <c r="R763" i="67" s="1"/>
  <c r="K1112" i="77"/>
  <c r="R764" i="67" s="1"/>
  <c r="K366" i="77"/>
  <c r="R757" i="67" s="1"/>
  <c r="K197" i="77"/>
  <c r="R810" i="67" s="1"/>
  <c r="K908" i="77"/>
  <c r="R31" i="67" s="1"/>
  <c r="K417" i="77"/>
  <c r="R800" i="67" s="1"/>
  <c r="K1132" i="77"/>
  <c r="R765" i="67" s="1"/>
  <c r="K525" i="77"/>
  <c r="R749" i="67" s="1"/>
  <c r="K766" i="77"/>
  <c r="R998" i="67" s="1"/>
  <c r="K234" i="77"/>
  <c r="R752" i="67" s="1"/>
  <c r="K217" i="77"/>
  <c r="R744" i="67" s="1"/>
  <c r="K239" i="77"/>
  <c r="R798" i="67" s="1"/>
  <c r="K1181" i="77"/>
  <c r="R844" i="67" s="1"/>
  <c r="K229" i="77"/>
  <c r="R811" i="67" s="1"/>
  <c r="K55" i="77"/>
  <c r="R825" i="67" s="1"/>
  <c r="K514" i="77"/>
  <c r="R1186" i="67" s="1"/>
  <c r="K706" i="77"/>
  <c r="R769" i="67" s="1"/>
  <c r="K25" i="77"/>
  <c r="R1101" i="67" s="1"/>
  <c r="K570" i="77"/>
  <c r="R781" i="67" s="1"/>
  <c r="K273" i="77"/>
  <c r="R821" i="67" s="1"/>
  <c r="K955" i="77"/>
  <c r="R840" i="67" s="1"/>
  <c r="K1146" i="77"/>
  <c r="R801" i="67" s="1"/>
  <c r="K523" i="77"/>
  <c r="R822" i="67" s="1"/>
  <c r="K1206" i="77"/>
  <c r="R1035" i="67" s="1"/>
  <c r="K408" i="77"/>
  <c r="R780" i="67" s="1"/>
  <c r="K4" i="77"/>
  <c r="R767" i="67" s="1"/>
  <c r="K548" i="77"/>
  <c r="R795" i="67" s="1"/>
  <c r="K295" i="77"/>
  <c r="R1086" i="67" s="1"/>
  <c r="K85" i="77"/>
  <c r="R777" i="67" s="1"/>
  <c r="K421" i="77"/>
  <c r="R809" i="67" s="1"/>
  <c r="K759" i="77"/>
  <c r="R814" i="67" s="1"/>
  <c r="K572" i="77"/>
  <c r="R831" i="67" s="1"/>
  <c r="K524" i="77"/>
  <c r="R818" i="67" s="1"/>
  <c r="K576" i="77"/>
  <c r="R812" i="67" s="1"/>
  <c r="K710" i="77"/>
  <c r="R783" i="67" s="1"/>
  <c r="K1209" i="77"/>
  <c r="R773" i="67" s="1"/>
  <c r="K758" i="77"/>
  <c r="R784" i="67" s="1"/>
  <c r="K836" i="77"/>
  <c r="R745" i="67" s="1"/>
  <c r="K257" i="77"/>
  <c r="R778" i="67" s="1"/>
  <c r="K701" i="77"/>
  <c r="R837" i="67" s="1"/>
  <c r="K322" i="77"/>
  <c r="R865" i="67" s="1"/>
  <c r="K756" i="77"/>
  <c r="R824" i="67" s="1"/>
  <c r="K941" i="77"/>
  <c r="R787" i="67" s="1"/>
  <c r="K82" i="77"/>
  <c r="R817" i="67" s="1"/>
  <c r="K785" i="77"/>
  <c r="R1211" i="67" s="1"/>
  <c r="K259" i="77"/>
  <c r="R827" i="67" s="1"/>
  <c r="K1036" i="77"/>
  <c r="R770" i="67" s="1"/>
  <c r="K773" i="77"/>
  <c r="R1212" i="67" s="1"/>
  <c r="K290" i="77"/>
  <c r="R775" i="67" s="1"/>
  <c r="K1007" i="77"/>
  <c r="R842" i="67" s="1"/>
  <c r="K580" i="77"/>
  <c r="R813" i="67" s="1"/>
  <c r="K692" i="77"/>
  <c r="R753" i="67" s="1"/>
  <c r="K627" i="77"/>
  <c r="R740" i="67" s="1"/>
  <c r="K103" i="77"/>
  <c r="R774" i="67" s="1"/>
  <c r="K1119" i="77"/>
  <c r="R790" i="67" s="1"/>
  <c r="K347" i="77"/>
  <c r="R758" i="67" s="1"/>
  <c r="K1211" i="77"/>
  <c r="R845" i="67" s="1"/>
  <c r="K973" i="77"/>
  <c r="R808" i="67" s="1"/>
  <c r="K95" i="77"/>
  <c r="R1059" i="67" s="1"/>
  <c r="K1107" i="77"/>
  <c r="R1057" i="67" s="1"/>
  <c r="K113" i="77"/>
  <c r="R793" i="67" s="1"/>
  <c r="K5" i="77"/>
  <c r="R760" i="67" s="1"/>
  <c r="K687" i="77"/>
  <c r="R823" i="67" s="1"/>
  <c r="K575" i="77"/>
  <c r="R820" i="67" s="1"/>
  <c r="K582" i="77"/>
  <c r="R832" i="67" s="1"/>
  <c r="K340" i="77"/>
  <c r="R829" i="67" s="1"/>
  <c r="K645" i="77"/>
  <c r="R836" i="67" s="1"/>
  <c r="K584" i="77"/>
  <c r="R833" i="67" s="1"/>
  <c r="K1160" i="77"/>
  <c r="R1208" i="67" s="1"/>
  <c r="K63" i="77"/>
  <c r="R826" i="67" s="1"/>
  <c r="K119" i="77"/>
  <c r="R796" i="67" s="1"/>
  <c r="K716" i="77"/>
  <c r="R838" i="67" s="1"/>
  <c r="K1076" i="77"/>
  <c r="R789" i="67" s="1"/>
  <c r="K1013" i="77"/>
  <c r="R802" i="67" s="1"/>
  <c r="K1135" i="77"/>
  <c r="R754" i="67" s="1"/>
  <c r="K873" i="77"/>
  <c r="R839" i="67" s="1"/>
  <c r="K409" i="77"/>
  <c r="R300" i="67" s="1"/>
  <c r="K978" i="77"/>
  <c r="R841" i="67" s="1"/>
  <c r="K404" i="77"/>
  <c r="R779" i="67" s="1"/>
  <c r="K895" i="77"/>
  <c r="R786" i="67" s="1"/>
  <c r="K1156" i="77"/>
  <c r="R791" i="67" s="1"/>
  <c r="K899" i="77"/>
  <c r="R816" i="67" s="1"/>
  <c r="K632" i="77"/>
  <c r="R834" i="67" s="1"/>
  <c r="K1067" i="77"/>
  <c r="R687" i="67" s="1"/>
  <c r="K213" i="77"/>
  <c r="R794" i="67" s="1"/>
  <c r="K975" i="77"/>
  <c r="R114" i="67" s="1"/>
  <c r="K843" i="77"/>
  <c r="R1235" i="67" s="1"/>
  <c r="K816" i="77"/>
  <c r="R1180" i="67" s="1"/>
  <c r="K567" i="77"/>
  <c r="R1195" i="67" s="1"/>
  <c r="K443" i="77"/>
  <c r="R74" i="67" s="1"/>
  <c r="K587" i="77"/>
  <c r="R594" i="67" s="1"/>
  <c r="K299" i="77"/>
  <c r="R1203" i="67" s="1"/>
  <c r="K1133" i="77"/>
  <c r="R1139" i="67" s="1"/>
  <c r="K100" i="77"/>
  <c r="R136" i="67" s="1"/>
  <c r="K644" i="77"/>
  <c r="R608" i="67" s="1"/>
  <c r="K822" i="77"/>
  <c r="R591" i="67" s="1"/>
  <c r="K30" i="77"/>
  <c r="R290" i="67" s="1"/>
  <c r="K455" i="77"/>
  <c r="R1102" i="67" s="1"/>
  <c r="K186" i="77"/>
  <c r="R295" i="67" s="1"/>
  <c r="K480" i="77"/>
  <c r="R581" i="67" s="1"/>
  <c r="K329" i="77"/>
  <c r="R938" i="67" s="1"/>
  <c r="K985" i="77"/>
  <c r="R76" i="67" s="1"/>
  <c r="K1079" i="77"/>
  <c r="R1196" i="67" s="1"/>
  <c r="K740" i="77"/>
  <c r="R1213" i="67" s="1"/>
  <c r="K258" i="77"/>
  <c r="R1193" i="67" s="1"/>
  <c r="K1168" i="77"/>
  <c r="R333" i="67" s="1"/>
  <c r="K96" i="77"/>
  <c r="R576" i="67" s="1"/>
  <c r="K926" i="77"/>
  <c r="R649" i="67" s="1"/>
  <c r="K950" i="77"/>
  <c r="R1172" i="67" s="1"/>
  <c r="K449" i="77"/>
  <c r="R1043" i="67" s="1"/>
  <c r="K854" i="77"/>
  <c r="R378" i="67" s="1"/>
  <c r="K126" i="77"/>
  <c r="R1227" i="67" s="1"/>
  <c r="K733" i="77"/>
  <c r="R52" i="67" s="1"/>
  <c r="K592" i="77"/>
  <c r="R181" i="67" s="1"/>
  <c r="K531" i="77"/>
  <c r="R106" i="67" s="1"/>
  <c r="K831" i="77"/>
  <c r="R206" i="67" s="1"/>
  <c r="K431" i="77"/>
  <c r="R406" i="67" s="1"/>
  <c r="K685" i="77"/>
  <c r="R244" i="67" s="1"/>
  <c r="K898" i="77"/>
  <c r="R245" i="67" s="1"/>
  <c r="K331" i="77"/>
  <c r="R242" i="67" s="1"/>
  <c r="K321" i="77"/>
  <c r="R156" i="67" s="1"/>
  <c r="K673" i="77"/>
  <c r="R655" i="67" s="1"/>
  <c r="K558" i="77"/>
  <c r="R573" i="67" s="1"/>
  <c r="K32" i="77"/>
  <c r="R239" i="67" s="1"/>
  <c r="K1129" i="77"/>
  <c r="R602" i="67" s="1"/>
  <c r="K1116" i="77"/>
  <c r="R652" i="67" s="1"/>
  <c r="K841" i="77"/>
  <c r="R878" i="67" s="1"/>
  <c r="K315" i="77"/>
  <c r="R638" i="67" s="1"/>
  <c r="K1124" i="77"/>
  <c r="R1173" i="67" s="1"/>
  <c r="K88" i="77"/>
  <c r="R468" i="67" s="1"/>
  <c r="K741" i="77"/>
  <c r="R122" i="67" s="1"/>
  <c r="K227" i="77"/>
  <c r="R710" i="67" s="1"/>
  <c r="K1109" i="77"/>
  <c r="R465" i="67" s="1"/>
  <c r="K1144" i="77"/>
  <c r="R228" i="67" s="1"/>
  <c r="K501" i="77"/>
  <c r="R105" i="67" s="1"/>
  <c r="K588" i="77"/>
  <c r="R180" i="67" s="1"/>
  <c r="K251" i="77"/>
  <c r="R152" i="67" s="1"/>
  <c r="K1149" i="77"/>
  <c r="R897" i="67" s="1"/>
  <c r="K162" i="77"/>
  <c r="R144" i="67" s="1"/>
  <c r="K47" i="77"/>
  <c r="R128" i="67" s="1"/>
  <c r="K742" i="77"/>
  <c r="R200" i="67" s="1"/>
  <c r="K112" i="77"/>
  <c r="R140" i="67" s="1"/>
  <c r="K161" i="77"/>
  <c r="R99" i="67" s="1"/>
  <c r="K1045" i="77"/>
  <c r="R220" i="67" s="1"/>
  <c r="K436" i="77"/>
  <c r="R166" i="67" s="1"/>
  <c r="K1123" i="77"/>
  <c r="R226" i="67" s="1"/>
  <c r="K468" i="77"/>
  <c r="R170" i="67" s="1"/>
  <c r="K351" i="77"/>
  <c r="R895" i="67" s="1"/>
  <c r="K1003" i="77"/>
  <c r="R894" i="67" s="1"/>
  <c r="K971" i="77"/>
  <c r="R600" i="67" s="1"/>
  <c r="K50" i="77"/>
  <c r="R130" i="67" s="1"/>
  <c r="K812" i="77"/>
  <c r="R446" i="67" s="1"/>
  <c r="K929" i="77"/>
  <c r="R402" i="67" s="1"/>
  <c r="K140" i="77"/>
  <c r="R1192" i="67" s="1"/>
  <c r="K228" i="77"/>
  <c r="R1008" i="67" s="1"/>
  <c r="K94" i="77"/>
  <c r="R134" i="67" s="1"/>
  <c r="K87" i="77"/>
  <c r="R1119" i="67" s="1"/>
  <c r="K83" i="77"/>
  <c r="R133" i="67" s="1"/>
  <c r="K281" i="77"/>
  <c r="R891" i="67" s="1"/>
  <c r="K296" i="77"/>
  <c r="R394" i="67" s="1"/>
  <c r="K802" i="77"/>
  <c r="R109" i="67" s="1"/>
  <c r="K528" i="77"/>
  <c r="R686" i="67" s="1"/>
  <c r="K271" i="77"/>
  <c r="R1215" i="67" s="1"/>
  <c r="K682" i="77"/>
  <c r="R892" i="67" s="1"/>
  <c r="K891" i="77"/>
  <c r="R282" i="67" s="1"/>
  <c r="K723" i="77"/>
  <c r="R237" i="67" s="1"/>
  <c r="K635" i="77"/>
  <c r="R346" i="67" s="1"/>
  <c r="K865" i="77"/>
  <c r="R731" i="67" s="1"/>
  <c r="K222" i="77"/>
  <c r="R486" i="67" s="1"/>
  <c r="K953" i="77"/>
  <c r="R893" i="67" s="1"/>
  <c r="K562" i="77"/>
  <c r="R1197" i="67" s="1"/>
  <c r="K107" i="77"/>
  <c r="R137" i="67" s="1"/>
  <c r="K547" i="77"/>
  <c r="R312" i="67" s="1"/>
  <c r="K649" i="77"/>
  <c r="R191" i="67" s="1"/>
  <c r="K827" i="77"/>
  <c r="R205" i="67" s="1"/>
  <c r="K289" i="77"/>
  <c r="R155" i="67" s="1"/>
  <c r="K386" i="77"/>
  <c r="R395" i="67" s="1"/>
  <c r="K889" i="77"/>
  <c r="R235" i="67" s="1"/>
  <c r="K867" i="77"/>
  <c r="R111" i="67" s="1"/>
  <c r="K334" i="77"/>
  <c r="R158" i="67" s="1"/>
  <c r="K115" i="77"/>
  <c r="R270" i="67" s="1"/>
  <c r="K283" i="77"/>
  <c r="R889" i="67" s="1"/>
  <c r="K601" i="77"/>
  <c r="R184" i="67" s="1"/>
  <c r="K876" i="77"/>
  <c r="R1040" i="67" s="1"/>
  <c r="K593" i="77"/>
  <c r="R887" i="67" s="1"/>
  <c r="K984" i="77"/>
  <c r="R886" i="67" s="1"/>
  <c r="K828" i="77"/>
  <c r="R1045" i="67" s="1"/>
  <c r="K130" i="77"/>
  <c r="R610" i="67" s="1"/>
  <c r="K1098" i="77"/>
  <c r="R224" i="67" s="1"/>
  <c r="K1087" i="77"/>
  <c r="R601" i="67" s="1"/>
  <c r="K307" i="77"/>
  <c r="R715" i="67" s="1"/>
  <c r="K235" i="77"/>
  <c r="R848" i="67" s="1"/>
  <c r="K354" i="77"/>
  <c r="R1167" i="67" s="1"/>
  <c r="K250" i="77"/>
  <c r="R355" i="67" s="1"/>
  <c r="K512" i="77"/>
  <c r="R236" i="67" s="1"/>
  <c r="K236" i="77"/>
  <c r="R637" i="67" s="1"/>
  <c r="K859" i="77"/>
  <c r="R90" i="67" s="1"/>
  <c r="K11" i="77"/>
  <c r="R633" i="67" s="1"/>
  <c r="K800" i="77"/>
  <c r="R108" i="67" s="1"/>
  <c r="K114" i="77"/>
  <c r="R141" i="67" s="1"/>
  <c r="K1052" i="77"/>
  <c r="R54" i="67" s="1"/>
  <c r="K1199" i="77"/>
  <c r="R444" i="67" s="1"/>
  <c r="K1073" i="77"/>
  <c r="R1170" i="67" s="1"/>
  <c r="K1074" i="77"/>
  <c r="R732" i="67" s="1"/>
  <c r="K589" i="77"/>
  <c r="R928" i="67" s="1"/>
  <c r="K900" i="77"/>
  <c r="R922" i="67" s="1"/>
  <c r="K243" i="77"/>
  <c r="R488" i="67" s="1"/>
  <c r="K430" i="77"/>
  <c r="R164" i="67" s="1"/>
  <c r="K808" i="77"/>
  <c r="R437" i="67" s="1"/>
  <c r="K488" i="77"/>
  <c r="R958" i="67" s="1"/>
  <c r="K527" i="77"/>
  <c r="R1009" i="67" s="1"/>
  <c r="K940" i="77"/>
  <c r="R113" i="67" s="1"/>
  <c r="K960" i="77"/>
  <c r="R1103" i="67" s="1"/>
  <c r="K551" i="77"/>
  <c r="R739" i="67" s="1"/>
  <c r="K833" i="77"/>
  <c r="R1033" i="67" s="1"/>
  <c r="K372" i="77"/>
  <c r="R1022" i="67" s="1"/>
  <c r="K12" i="77"/>
  <c r="R1018" i="67" s="1"/>
  <c r="K361" i="77"/>
  <c r="R915" i="67" s="1"/>
  <c r="K777" i="77"/>
  <c r="R1072" i="67" s="1"/>
  <c r="K1125" i="77"/>
  <c r="R330" i="67" s="1"/>
  <c r="K41" i="77"/>
  <c r="R946" i="67" s="1"/>
  <c r="K561" i="77"/>
  <c r="R1012" i="67" s="1"/>
  <c r="K1154" i="77"/>
  <c r="R374" i="67" s="1"/>
  <c r="K76" i="77"/>
  <c r="R240" i="67" s="1"/>
  <c r="K391" i="77"/>
  <c r="R299" i="67" s="1"/>
  <c r="K286" i="77"/>
  <c r="R1120" i="67" s="1"/>
  <c r="K1182" i="77"/>
  <c r="R414" i="67" s="1"/>
  <c r="K912" i="77"/>
  <c r="R33" i="67" s="1"/>
  <c r="K1016" i="77"/>
  <c r="R349" i="67" s="1"/>
  <c r="K1164" i="77"/>
  <c r="R314" i="67" s="1"/>
  <c r="K10" i="77"/>
  <c r="R930" i="67" s="1"/>
  <c r="K738" i="77"/>
  <c r="R741" i="67" s="1"/>
  <c r="K639" i="77"/>
  <c r="R351" i="67" s="1"/>
  <c r="K863" i="77"/>
  <c r="R558" i="67" s="1"/>
  <c r="K911" i="77"/>
  <c r="R956" i="67" s="1"/>
  <c r="K424" i="77"/>
  <c r="R1025" i="67" s="1"/>
  <c r="K195" i="77"/>
  <c r="R376" i="67" s="1"/>
  <c r="K266" i="77"/>
  <c r="R48" i="67" s="1"/>
  <c r="K883" i="77"/>
  <c r="R926" i="67" s="1"/>
  <c r="K495" i="77"/>
  <c r="R407" i="67" s="1"/>
  <c r="K834" i="77"/>
  <c r="R310" i="67" s="1"/>
  <c r="K749" i="77"/>
  <c r="R201" i="67" s="1"/>
  <c r="K344" i="77"/>
  <c r="R28" i="67" s="1"/>
  <c r="K382" i="77"/>
  <c r="R916" i="67" s="1"/>
  <c r="K400" i="77"/>
  <c r="R482" i="67" s="1"/>
  <c r="K670" i="77"/>
  <c r="R877" i="67" s="1"/>
  <c r="K517" i="77"/>
  <c r="R1132" i="67" s="1"/>
  <c r="K579" i="77"/>
  <c r="R391" i="67" s="1"/>
  <c r="K856" i="77"/>
  <c r="R53" i="67" s="1"/>
  <c r="K493" i="77"/>
  <c r="R261" i="67" s="1"/>
  <c r="K476" i="77"/>
  <c r="R313" i="67" s="1"/>
  <c r="K799" i="77"/>
  <c r="R632" i="67" s="1"/>
  <c r="K664" i="77"/>
  <c r="R10" i="67" s="1"/>
  <c r="K284" i="77"/>
  <c r="R392" i="67" s="1"/>
  <c r="K734" i="77"/>
  <c r="R472" i="67" s="1"/>
  <c r="K1179" i="77"/>
  <c r="R311" i="67" s="1"/>
  <c r="K1040" i="77"/>
  <c r="R515" i="67" s="1"/>
  <c r="K53" i="77"/>
  <c r="R452" i="67" s="1"/>
  <c r="K199" i="77"/>
  <c r="R528" i="67" s="1"/>
  <c r="K70" i="77"/>
  <c r="R7" i="67" s="1"/>
  <c r="K39" i="77"/>
  <c r="R1219" i="67" s="1"/>
  <c r="K782" i="77"/>
  <c r="R370" i="67" s="1"/>
  <c r="K452" i="77"/>
  <c r="R1117" i="67" s="1"/>
  <c r="K1171" i="77"/>
  <c r="R1090" i="67" s="1"/>
  <c r="K314" i="77"/>
  <c r="R471" i="67" s="1"/>
  <c r="K560" i="77"/>
  <c r="R1097" i="67" s="1"/>
  <c r="K948" i="77"/>
  <c r="R1168" i="67" s="1"/>
  <c r="K541" i="77"/>
  <c r="R88" i="67" s="1"/>
  <c r="K492" i="77"/>
  <c r="R1026" i="67" s="1"/>
  <c r="K92" i="77"/>
  <c r="R277" i="67" s="1"/>
  <c r="K377" i="77"/>
  <c r="R60" i="67" s="1"/>
  <c r="K909" i="77"/>
  <c r="R439" i="67" s="1"/>
  <c r="K221" i="77"/>
  <c r="R40" i="67" s="1"/>
  <c r="K698" i="77"/>
  <c r="R512" i="67" s="1"/>
  <c r="K884" i="77"/>
  <c r="R578" i="67" s="1"/>
  <c r="K237" i="77"/>
  <c r="R150" i="67" s="1"/>
  <c r="K503" i="77"/>
  <c r="R501" i="67" s="1"/>
  <c r="K611" i="77"/>
  <c r="R863" i="67" s="1"/>
  <c r="K679" i="77"/>
  <c r="R11" i="67" s="1"/>
  <c r="K1047" i="77"/>
  <c r="R1074" i="67" s="1"/>
  <c r="K72" i="77"/>
  <c r="R864" i="67" s="1"/>
  <c r="K1017" i="77"/>
  <c r="R317" i="67" s="1"/>
  <c r="K771" i="77"/>
  <c r="R409" i="67" s="1"/>
  <c r="K1205" i="77"/>
  <c r="R987" i="67" s="1"/>
  <c r="K9" i="77"/>
  <c r="R952" i="67" s="1"/>
  <c r="K928" i="77"/>
  <c r="R846" i="67" s="1"/>
  <c r="K1084" i="77"/>
  <c r="R1157" i="67" s="1"/>
  <c r="K595" i="77"/>
  <c r="R182" i="67" s="1"/>
  <c r="K676" i="77"/>
  <c r="R539" i="67" s="1"/>
  <c r="K185" i="77"/>
  <c r="R15" i="67" s="1"/>
  <c r="K59" i="77"/>
  <c r="R131" i="67" s="1"/>
  <c r="K1167" i="77"/>
  <c r="R117" i="67" s="1"/>
  <c r="K446" i="77"/>
  <c r="R1171" i="67" s="1"/>
  <c r="K904" i="77"/>
  <c r="R470" i="67" s="1"/>
  <c r="K1195" i="77"/>
  <c r="R931" i="67" s="1"/>
  <c r="K1105" i="77"/>
  <c r="R586" i="67" s="1"/>
  <c r="K1157" i="77"/>
  <c r="R847" i="67" s="1"/>
  <c r="K481" i="77"/>
  <c r="R42" i="67" s="1"/>
  <c r="K814" i="77"/>
  <c r="R1163" i="67" s="1"/>
  <c r="K879" i="77"/>
  <c r="R16" i="67" s="1"/>
  <c r="K1147" i="77"/>
  <c r="R415" i="67" s="1"/>
  <c r="K338" i="77"/>
  <c r="R1107" i="67" s="1"/>
  <c r="K906" i="77"/>
  <c r="R1142" i="67" s="1"/>
  <c r="K849" i="77"/>
  <c r="R489" i="67" s="1"/>
  <c r="K413" i="77"/>
  <c r="K456" i="77"/>
  <c r="R720" i="67" s="1"/>
  <c r="K164" i="77"/>
  <c r="R1020" i="67" s="1"/>
  <c r="K336" i="77"/>
  <c r="K648" i="77"/>
  <c r="R642" i="67" s="1"/>
  <c r="K57" i="77"/>
  <c r="R37" i="67" s="1"/>
  <c r="K157" i="77"/>
  <c r="R474" i="67" s="1"/>
  <c r="K8" i="77"/>
  <c r="R58" i="67" s="1"/>
  <c r="K204" i="77"/>
  <c r="R148" i="67" s="1"/>
  <c r="K1072" i="77"/>
  <c r="R26" i="67" s="1"/>
  <c r="K846" i="77"/>
  <c r="R665" i="67" s="1"/>
  <c r="K24" i="77"/>
  <c r="R997" i="67" s="1"/>
  <c r="K658" i="77"/>
  <c r="R398" i="67" s="1"/>
  <c r="K1177" i="77"/>
  <c r="R283" i="67" s="1"/>
  <c r="K724" i="77"/>
  <c r="R6" i="67" s="1"/>
  <c r="K1162" i="77"/>
  <c r="K1139" i="77"/>
  <c r="R438" i="67" s="1"/>
  <c r="K1058" i="77"/>
  <c r="R1224" i="67" s="1"/>
  <c r="K684" i="77"/>
  <c r="R1209" i="67" s="1"/>
  <c r="K795" i="77"/>
  <c r="R978" i="67" s="1"/>
  <c r="K811" i="77"/>
  <c r="R435" i="67" s="1"/>
  <c r="K233" i="77"/>
  <c r="K232" i="77"/>
  <c r="R711" i="67" s="1"/>
  <c r="K159" i="77"/>
  <c r="R22" i="67" s="1"/>
  <c r="K64" i="77"/>
  <c r="R124" i="67" s="1"/>
  <c r="K150" i="77"/>
  <c r="R331" i="67" s="1"/>
  <c r="K1030" i="77"/>
  <c r="R667" i="67" s="1"/>
  <c r="K962" i="77"/>
  <c r="R267" i="67" s="1"/>
  <c r="K415" i="77"/>
  <c r="R562" i="67" s="1"/>
  <c r="K1192" i="77"/>
  <c r="R627" i="67" s="1"/>
  <c r="K276" i="77"/>
  <c r="R684" i="67" s="1"/>
  <c r="K937" i="77"/>
  <c r="R1085" i="67" s="1"/>
  <c r="K371" i="77"/>
  <c r="R93" i="67" s="1"/>
  <c r="K208" i="77"/>
  <c r="R404" i="67" s="1"/>
  <c r="K129" i="77"/>
  <c r="R5" i="67" s="1"/>
  <c r="K182" i="77"/>
  <c r="R1067" i="67" s="1"/>
  <c r="K231" i="77"/>
  <c r="R1021" i="67" s="1"/>
  <c r="K760" i="77"/>
  <c r="R729" i="67" s="1"/>
  <c r="K1065" i="77"/>
  <c r="R1134" i="67" s="1"/>
  <c r="K459" i="77"/>
  <c r="R428" i="67" s="1"/>
  <c r="K448" i="77"/>
  <c r="R279" i="67" s="1"/>
  <c r="K674" i="77"/>
  <c r="R337" i="67" s="1"/>
  <c r="K515" i="77"/>
  <c r="R965" i="67" s="1"/>
  <c r="K1021" i="77"/>
  <c r="R417" i="67" s="1"/>
  <c r="K1081" i="77"/>
  <c r="R329" i="67" s="1"/>
  <c r="K826" i="77"/>
  <c r="R80" i="67" s="1"/>
  <c r="K893" i="77"/>
  <c r="R289" i="67" s="1"/>
  <c r="K387" i="77"/>
  <c r="R1128" i="67" s="1"/>
  <c r="K578" i="77"/>
  <c r="R396" i="67" s="1"/>
  <c r="K1193" i="77"/>
  <c r="R986" i="67" s="1"/>
  <c r="K201" i="77"/>
  <c r="R1055" i="67" s="1"/>
  <c r="K394" i="77"/>
  <c r="R852" i="67" s="1"/>
  <c r="K45" i="77"/>
  <c r="R1087" i="67" s="1"/>
  <c r="K172" i="77"/>
  <c r="R372" i="67" s="1"/>
  <c r="K192" i="77"/>
  <c r="R857" i="67" s="1"/>
  <c r="K665" i="77"/>
  <c r="R13" i="67" s="1"/>
  <c r="K1185" i="77"/>
  <c r="R118" i="67" s="1"/>
  <c r="K1080" i="77"/>
  <c r="R967" i="67" s="1"/>
  <c r="K545" i="77"/>
  <c r="R1010" i="67" s="1"/>
  <c r="K396" i="77"/>
  <c r="R963" i="67" s="1"/>
  <c r="K1113" i="77"/>
  <c r="R443" i="67" s="1"/>
  <c r="K543" i="77"/>
  <c r="R339" i="67" s="1"/>
  <c r="K890" i="77"/>
  <c r="R386" i="67" s="1"/>
  <c r="K1001" i="77"/>
  <c r="R707" i="67" s="1"/>
  <c r="K177" i="77"/>
  <c r="R701" i="67" s="1"/>
  <c r="K591" i="77"/>
  <c r="R423" i="67" s="1"/>
  <c r="K312" i="77"/>
  <c r="R690" i="67" s="1"/>
  <c r="K565" i="77"/>
  <c r="R722" i="67" s="1"/>
  <c r="K1118" i="77"/>
  <c r="R881" i="67" s="1"/>
  <c r="K931" i="77"/>
  <c r="R530" i="67" s="1"/>
  <c r="K106" i="77"/>
  <c r="R85" i="67" s="1"/>
  <c r="K477" i="77"/>
  <c r="R849" i="67" s="1"/>
  <c r="K521" i="77"/>
  <c r="R43" i="67" s="1"/>
  <c r="K275" i="77"/>
  <c r="R298" i="67" s="1"/>
  <c r="K556" i="77"/>
  <c r="R933" i="67" s="1"/>
  <c r="K132" i="77"/>
  <c r="R411" i="67" s="1"/>
  <c r="K1059" i="77"/>
  <c r="R369" i="67" s="1"/>
  <c r="K1091" i="77"/>
  <c r="R1089" i="67" s="1"/>
  <c r="K210" i="77"/>
  <c r="R923" i="67" s="1"/>
  <c r="K1078" i="77"/>
  <c r="R307" i="67" s="1"/>
  <c r="K656" i="77"/>
  <c r="R274" i="67" s="1"/>
  <c r="K1050" i="77"/>
  <c r="R1154" i="67" s="1"/>
  <c r="K51" i="77"/>
  <c r="R342" i="67" s="1"/>
  <c r="K1049" i="77"/>
  <c r="K378" i="77"/>
  <c r="R380" i="67" s="1"/>
  <c r="K410" i="77"/>
  <c r="R543" i="67" s="1"/>
  <c r="K857" i="77"/>
  <c r="R921" i="67" s="1"/>
  <c r="K425" i="77"/>
  <c r="R719" i="67" s="1"/>
  <c r="K1060" i="77"/>
  <c r="K268" i="77"/>
  <c r="R297" i="67" s="1"/>
  <c r="K398" i="77"/>
  <c r="R554" i="67" s="1"/>
  <c r="K49" i="77"/>
  <c r="R746" i="67" s="1"/>
  <c r="K555" i="77"/>
  <c r="K260" i="77"/>
  <c r="R336" i="67" s="1"/>
  <c r="K1069" i="77"/>
  <c r="R929" i="67" s="1"/>
  <c r="K776" i="77"/>
  <c r="R1031" i="67" s="1"/>
  <c r="K637" i="77"/>
  <c r="R854" i="67" s="1"/>
  <c r="K282" i="77"/>
  <c r="R1156" i="67" s="1"/>
  <c r="K976" i="77"/>
  <c r="R306" i="67" s="1"/>
  <c r="K696" i="77"/>
  <c r="R529" i="67" s="1"/>
  <c r="K866" i="77"/>
  <c r="R613" i="67" s="1"/>
  <c r="K499" i="77"/>
  <c r="R56" i="67" s="1"/>
  <c r="K784" i="77"/>
  <c r="R1174" i="67" s="1"/>
  <c r="K761" i="77"/>
  <c r="R569" i="67" s="1"/>
  <c r="K537" i="77"/>
  <c r="R176" i="67" s="1"/>
  <c r="K127" i="77"/>
  <c r="R705" i="67" s="1"/>
  <c r="K999" i="77"/>
  <c r="R9" i="67" s="1"/>
  <c r="K202" i="77"/>
  <c r="R448" i="67" s="1"/>
  <c r="K318" i="77"/>
  <c r="R962" i="67" s="1"/>
  <c r="K640" i="77"/>
  <c r="R189" i="67" s="1"/>
  <c r="K212" i="77"/>
  <c r="R149" i="67" s="1"/>
  <c r="K1048" i="77"/>
  <c r="R328" i="67" s="1"/>
  <c r="K944" i="77"/>
  <c r="R55" i="67" s="1"/>
  <c r="K399" i="77"/>
  <c r="K663" i="77"/>
  <c r="R726" i="67" s="1"/>
  <c r="K335" i="77"/>
  <c r="R566" i="67" s="1"/>
  <c r="K779" i="77"/>
  <c r="R47" i="67" s="1"/>
  <c r="K1150" i="77"/>
  <c r="R1202" i="67" s="1"/>
  <c r="K337" i="77"/>
  <c r="R121" i="67" s="1"/>
  <c r="K369" i="77"/>
  <c r="R86" i="67" s="1"/>
  <c r="K80" i="77"/>
  <c r="R132" i="67" s="1"/>
  <c r="K1203" i="77"/>
  <c r="R119" i="67" s="1"/>
  <c r="K711" i="77"/>
  <c r="R195" i="67" s="1"/>
  <c r="K1210" i="77"/>
  <c r="R234" i="67" s="1"/>
  <c r="K450" i="77"/>
  <c r="R104" i="67" s="1"/>
  <c r="K586" i="77"/>
  <c r="R62" i="67" s="1"/>
  <c r="K46" i="77"/>
  <c r="R662" i="67" s="1"/>
  <c r="K753" i="77"/>
  <c r="K990" i="77"/>
  <c r="R904" i="67" s="1"/>
  <c r="K392" i="77"/>
  <c r="R1024" i="67" s="1"/>
  <c r="K661" i="77"/>
  <c r="R455" i="67" s="1"/>
  <c r="K136" i="77"/>
  <c r="R98" i="67" s="1"/>
  <c r="K533" i="77"/>
  <c r="R30" i="67" s="1"/>
  <c r="K686" i="77"/>
  <c r="R268" i="67" s="1"/>
  <c r="K193" i="77"/>
  <c r="R1145" i="67" s="1"/>
  <c r="K626" i="77"/>
  <c r="R275" i="67" s="1"/>
  <c r="K360" i="77"/>
  <c r="R718" i="67" s="1"/>
  <c r="K763" i="77"/>
  <c r="R1115" i="67" s="1"/>
  <c r="K1010" i="77"/>
  <c r="R675" i="67" s="1"/>
  <c r="K542" i="77"/>
  <c r="R981" i="67" s="1"/>
  <c r="K359" i="77"/>
  <c r="R1048" i="67" s="1"/>
  <c r="K671" i="77"/>
  <c r="R412" i="67" s="1"/>
  <c r="K574" i="77"/>
  <c r="R97" i="67" s="1"/>
  <c r="K695" i="77"/>
  <c r="R46" i="67" s="1"/>
  <c r="K946" i="77"/>
  <c r="R214" i="67" s="1"/>
  <c r="K1102" i="77"/>
  <c r="K993" i="77"/>
  <c r="R91" i="67" s="1"/>
  <c r="K807" i="77"/>
  <c r="R496" i="67" s="1"/>
  <c r="K583" i="77"/>
  <c r="R179" i="67" s="1"/>
  <c r="K619" i="77"/>
  <c r="R1075" i="67" s="1"/>
  <c r="K84" i="77"/>
  <c r="R1144" i="67" s="1"/>
  <c r="K15" i="77"/>
  <c r="R615" i="67" s="1"/>
  <c r="K625" i="77"/>
  <c r="R725" i="67" s="1"/>
  <c r="K362" i="77"/>
  <c r="R159" i="67" s="1"/>
  <c r="K1136" i="77"/>
  <c r="R850" i="67" s="1"/>
  <c r="K429" i="77"/>
  <c r="R288" i="67" s="1"/>
  <c r="K167" i="77"/>
  <c r="R657" i="67" s="1"/>
  <c r="K925" i="77"/>
  <c r="R1046" i="67" s="1"/>
  <c r="K769" i="77"/>
  <c r="R285" i="67" s="1"/>
  <c r="K374" i="77"/>
  <c r="R49" i="67" s="1"/>
  <c r="K532" i="77"/>
  <c r="R1066" i="67" s="1"/>
  <c r="K60" i="77"/>
  <c r="R914" i="67" s="1"/>
  <c r="K1214" i="77"/>
  <c r="R945" i="67" s="1"/>
  <c r="K571" i="77"/>
  <c r="R389" i="67" s="1"/>
  <c r="K907" i="77"/>
  <c r="R1016" i="67" s="1"/>
  <c r="K818" i="77"/>
  <c r="R555" i="67" s="1"/>
  <c r="K441" i="77"/>
  <c r="R641" i="67" s="1"/>
  <c r="K179" i="77"/>
  <c r="R972" i="67" s="1"/>
  <c r="K1204" i="77"/>
  <c r="R955" i="67" s="1"/>
  <c r="K355" i="77"/>
  <c r="R442" i="67" s="1"/>
  <c r="K573" i="77"/>
  <c r="R570" i="67" s="1"/>
  <c r="K1201" i="77"/>
  <c r="R320" i="67" s="1"/>
  <c r="K610" i="77"/>
  <c r="R724" i="67" s="1"/>
  <c r="K255" i="77"/>
  <c r="R712" i="67" s="1"/>
  <c r="K308" i="77"/>
  <c r="R677" i="67" s="1"/>
  <c r="K1053" i="77"/>
  <c r="R959" i="67" s="1"/>
  <c r="K837" i="77"/>
  <c r="R696" i="67" s="1"/>
  <c r="K263" i="77"/>
  <c r="R1071" i="67" s="1"/>
  <c r="K1023" i="77"/>
  <c r="R571" i="67" s="1"/>
  <c r="K385" i="77"/>
  <c r="R983" i="67" s="1"/>
  <c r="K511" i="77"/>
  <c r="R572" i="67" s="1"/>
  <c r="K349" i="77"/>
  <c r="R717" i="67" s="1"/>
  <c r="K717" i="77"/>
  <c r="R123" i="67" s="1"/>
  <c r="K14" i="77"/>
  <c r="R18" i="67" s="1"/>
  <c r="K916" i="77"/>
  <c r="R36" i="67" s="1"/>
  <c r="K1101" i="77"/>
  <c r="R661" i="67" s="1"/>
  <c r="K454" i="77"/>
  <c r="R334" i="67" s="1"/>
  <c r="K411" i="77"/>
  <c r="R1105" i="67" s="1"/>
  <c r="K620" i="77"/>
  <c r="R1029" i="67" s="1"/>
  <c r="K935" i="77"/>
  <c r="R112" i="67" s="1"/>
  <c r="K1189" i="77"/>
  <c r="R736" i="67" s="1"/>
  <c r="K825" i="77"/>
  <c r="R645" i="67" s="1"/>
  <c r="K1104" i="77"/>
  <c r="R676" i="67" s="1"/>
  <c r="K364" i="77"/>
  <c r="R884" i="67" s="1"/>
  <c r="K485" i="77"/>
  <c r="R691" i="67" s="1"/>
  <c r="K368" i="77"/>
  <c r="R1096" i="67" s="1"/>
  <c r="K804" i="77"/>
  <c r="R1078" i="67" s="1"/>
  <c r="K376" i="77"/>
  <c r="R742" i="67" s="1"/>
  <c r="K90" i="77"/>
  <c r="R1084" i="67" s="1"/>
  <c r="K416" i="77"/>
  <c r="R1147" i="67" s="1"/>
  <c r="K494" i="77"/>
  <c r="R347" i="67" s="1"/>
  <c r="K774" i="77"/>
  <c r="R315" i="67" s="1"/>
  <c r="K667" i="77"/>
  <c r="R524" i="67" s="1"/>
  <c r="K529" i="77"/>
  <c r="R280" i="67" s="1"/>
  <c r="K844" i="77"/>
  <c r="R664" i="67" s="1"/>
  <c r="K780" i="77"/>
  <c r="R577" i="67" s="1"/>
  <c r="K809" i="77"/>
  <c r="R1140" i="67" s="1"/>
  <c r="K746" i="77"/>
  <c r="R699" i="67" s="1"/>
  <c r="K174" i="77"/>
  <c r="R252" i="67" s="1"/>
  <c r="K772" i="77"/>
  <c r="R939" i="67" s="1"/>
  <c r="K105" i="77"/>
  <c r="R1091" i="67" s="1"/>
  <c r="K754" i="77"/>
  <c r="R861" i="67" s="1"/>
  <c r="K365" i="77"/>
  <c r="R41" i="67" s="1"/>
  <c r="K980" i="77"/>
  <c r="R321" i="67" s="1"/>
  <c r="K139" i="77"/>
  <c r="R278" i="67" s="1"/>
  <c r="K427" i="77"/>
  <c r="K602" i="77"/>
  <c r="R723" i="67" s="1"/>
  <c r="K1137" i="77"/>
  <c r="R734" i="67" s="1"/>
  <c r="K987" i="77"/>
  <c r="R485" i="67" s="1"/>
  <c r="K788" i="77"/>
  <c r="R400" i="67" s="1"/>
  <c r="K1085" i="77"/>
  <c r="R421" i="67" s="1"/>
  <c r="K1130" i="77"/>
  <c r="R597" i="67" s="1"/>
  <c r="K707" i="77"/>
  <c r="R782" i="67" s="1"/>
  <c r="K401" i="77"/>
  <c r="R936" i="67" s="1"/>
  <c r="K585" i="77"/>
  <c r="R382" i="67" s="1"/>
  <c r="K358" i="77"/>
  <c r="R943" i="67" s="1"/>
  <c r="K956" i="77"/>
  <c r="R788" i="67" s="1"/>
  <c r="K1041" i="77"/>
  <c r="R883" i="67" s="1"/>
  <c r="K819" i="77"/>
  <c r="R203" i="67" s="1"/>
  <c r="K1012" i="77"/>
  <c r="R1162" i="67" s="1"/>
  <c r="K176" i="77"/>
  <c r="R324" i="67" s="1"/>
  <c r="K435" i="77"/>
  <c r="R1131" i="67" s="1"/>
  <c r="K806" i="77"/>
  <c r="R974" i="67" s="1"/>
  <c r="K892" i="77"/>
  <c r="R584" i="67" s="1"/>
  <c r="K921" i="77"/>
  <c r="R413" i="67" s="1"/>
  <c r="K439" i="77"/>
  <c r="R1123" i="67" s="1"/>
  <c r="K872" i="77"/>
  <c r="R646" i="67" s="1"/>
  <c r="K945" i="77"/>
  <c r="R574" i="67" s="1"/>
  <c r="K178" i="77"/>
  <c r="R419" i="67" s="1"/>
  <c r="K860" i="77"/>
  <c r="R1189" i="67" s="1"/>
  <c r="K1020" i="77"/>
  <c r="R651" i="67" s="1"/>
  <c r="K373" i="77"/>
  <c r="R1049" i="67" s="1"/>
  <c r="K748" i="77"/>
  <c r="R1150" i="67" s="1"/>
  <c r="K472" i="77"/>
  <c r="R672" i="67" s="1"/>
  <c r="K791" i="77"/>
  <c r="R385" i="67" s="1"/>
  <c r="K1138" i="77"/>
  <c r="R1064" i="67" s="1"/>
  <c r="K191" i="77"/>
  <c r="R147" i="67" s="1"/>
  <c r="K628" i="77"/>
  <c r="R188" i="67" s="1"/>
  <c r="K568" i="77"/>
  <c r="R1069" i="67" s="1"/>
  <c r="K462" i="77"/>
  <c r="R287" i="67" s="1"/>
  <c r="K207" i="77"/>
  <c r="R100" i="67" s="1"/>
  <c r="K655" i="77"/>
  <c r="R1079" i="67" s="1"/>
  <c r="K924" i="77"/>
  <c r="R325" i="67" s="1"/>
  <c r="K437" i="77"/>
  <c r="R167" i="67" s="1"/>
  <c r="K108" i="77"/>
  <c r="R138" i="67" s="1"/>
  <c r="K1213" i="77"/>
  <c r="R976" i="67" s="1"/>
  <c r="K793" i="77"/>
  <c r="R950" i="67" s="1"/>
  <c r="K152" i="77"/>
  <c r="R326" i="67" s="1"/>
  <c r="K862" i="77"/>
  <c r="R730" i="67" s="1"/>
  <c r="K29" i="77"/>
  <c r="R466" i="67" s="1"/>
  <c r="K120" i="77"/>
  <c r="R1114" i="67" s="1"/>
  <c r="K1110" i="77"/>
  <c r="R1053" i="67" s="1"/>
  <c r="K965" i="77"/>
  <c r="R476" i="67" s="1"/>
  <c r="K1148" i="77"/>
  <c r="R909" i="67" s="1"/>
  <c r="K847" i="77"/>
  <c r="R1153" i="67" s="1"/>
  <c r="K262" i="77"/>
  <c r="R101" i="67" s="1"/>
  <c r="K124" i="77"/>
  <c r="R70" i="67" s="1"/>
  <c r="K352" i="77"/>
  <c r="R1104" i="67" s="1"/>
  <c r="K764" i="77"/>
  <c r="R673" i="67" s="1"/>
  <c r="K422" i="77"/>
  <c r="R475" i="67" s="1"/>
  <c r="K1187" i="77"/>
  <c r="R735" i="67" s="1"/>
  <c r="K165" i="77"/>
  <c r="R145" i="67" s="1"/>
  <c r="K726" i="77"/>
  <c r="R281" i="67" s="1"/>
  <c r="K26" i="77"/>
  <c r="R702" i="67" s="1"/>
  <c r="K111" i="77"/>
  <c r="R21" i="67" s="1"/>
  <c r="K27" i="77"/>
  <c r="R393" i="67" s="1"/>
  <c r="K794" i="77"/>
  <c r="R631" i="67" s="1"/>
  <c r="K1212" i="77"/>
  <c r="R882" i="67" s="1"/>
  <c r="K534" i="77"/>
  <c r="K1127" i="77"/>
  <c r="R20" i="67" s="1"/>
  <c r="K1054" i="77"/>
  <c r="R318" i="67" s="1"/>
  <c r="K99" i="77"/>
  <c r="R957" i="67" s="1"/>
  <c r="K1198" i="77"/>
  <c r="R654" i="67" s="1"/>
  <c r="K730" i="77"/>
  <c r="R910" i="67" s="1"/>
  <c r="K256" i="77"/>
  <c r="R1092" i="67" s="1"/>
  <c r="K326" i="77"/>
  <c r="R461" i="67" s="1"/>
  <c r="K703" i="77"/>
  <c r="R553" i="67" s="1"/>
  <c r="K22" i="77"/>
  <c r="R1143" i="67" s="1"/>
  <c r="K887" i="77"/>
  <c r="R83" i="67" s="1"/>
  <c r="K1145" i="77"/>
  <c r="R944" i="67" s="1"/>
  <c r="K688" i="77"/>
  <c r="R420" i="67" s="1"/>
  <c r="K253" i="77"/>
  <c r="R1095" i="67" s="1"/>
  <c r="K1122" i="77"/>
  <c r="R1106" i="67" s="1"/>
  <c r="K624" i="77"/>
  <c r="R81" i="67" s="1"/>
  <c r="K982" i="77"/>
  <c r="R322" i="67" s="1"/>
  <c r="K78" i="77"/>
  <c r="K397" i="77"/>
  <c r="R126" i="67" s="1"/>
  <c r="K188" i="77"/>
  <c r="R272" i="67" s="1"/>
  <c r="K934" i="77"/>
  <c r="R1034" i="67" s="1"/>
  <c r="K388" i="77"/>
  <c r="R1023" i="67" s="1"/>
  <c r="K1028" i="77"/>
  <c r="R911" i="67" s="1"/>
  <c r="K65" i="77"/>
  <c r="R125" i="67" s="1"/>
  <c r="K248" i="77"/>
  <c r="R509" i="67" s="1"/>
  <c r="K104" i="77"/>
  <c r="R293" i="67" s="1"/>
  <c r="K1120" i="77"/>
  <c r="R871" i="67" s="1"/>
  <c r="K736" i="77"/>
  <c r="R918" i="67" s="1"/>
  <c r="K1061" i="77"/>
  <c r="R473" i="67" s="1"/>
  <c r="K348" i="77"/>
  <c r="R669" i="67" s="1"/>
  <c r="K224" i="77"/>
  <c r="R1060" i="67" s="1"/>
  <c r="K1062" i="77"/>
  <c r="R851" i="67" s="1"/>
  <c r="K952" i="77"/>
  <c r="R879" i="67" s="1"/>
  <c r="K381" i="77"/>
  <c r="R120" i="67" s="1"/>
  <c r="K432" i="77"/>
  <c r="R1183" i="67" s="1"/>
  <c r="K751" i="77"/>
  <c r="R919" i="67" s="1"/>
  <c r="K732" i="77"/>
  <c r="R860" i="67" s="1"/>
  <c r="K596" i="77"/>
  <c r="R107" i="67" s="1"/>
  <c r="K265" i="77"/>
  <c r="R1158" i="67" s="1"/>
  <c r="K137" i="77"/>
  <c r="R1073" i="67" s="1"/>
  <c r="K278" i="77"/>
  <c r="R405" i="67" s="1"/>
  <c r="K744" i="77"/>
  <c r="R1015" i="67" s="1"/>
  <c r="K853" i="77"/>
  <c r="R110" i="67" s="1"/>
  <c r="K346" i="77"/>
  <c r="R859" i="67" s="1"/>
  <c r="K38" i="77"/>
  <c r="R913" i="67" s="1"/>
  <c r="K566" i="77"/>
  <c r="R876" i="67" s="1"/>
  <c r="K1066" i="77"/>
  <c r="R607" i="67" s="1"/>
  <c r="K457" i="77"/>
  <c r="R906" i="67" s="1"/>
  <c r="K173" i="77"/>
  <c r="R379" i="67" s="1"/>
  <c r="K81" i="77"/>
  <c r="R1088" i="67" s="1"/>
  <c r="K311" i="77"/>
  <c r="R505" i="67" s="1"/>
  <c r="K302" i="77"/>
  <c r="R663" i="67" s="1"/>
  <c r="K683" i="77"/>
  <c r="R286" i="67" s="1"/>
  <c r="K922" i="77"/>
  <c r="R1014" i="67" s="1"/>
  <c r="K709" i="77"/>
  <c r="R194" i="67" s="1"/>
  <c r="K367" i="77"/>
  <c r="R494" i="67" s="1"/>
  <c r="K839" i="77"/>
  <c r="R629" i="67" s="1"/>
  <c r="K540" i="77"/>
  <c r="R1148" i="67" s="1"/>
  <c r="K438" i="77"/>
  <c r="R671" i="67" s="1"/>
  <c r="K1186" i="77"/>
  <c r="R1124" i="67" s="1"/>
  <c r="K979" i="77"/>
  <c r="R885" i="67" s="1"/>
  <c r="K530" i="77"/>
  <c r="R269" i="67" s="1"/>
  <c r="K745" i="77"/>
  <c r="R408" i="67" s="1"/>
  <c r="K230" i="77"/>
  <c r="R706" i="67" s="1"/>
  <c r="K642" i="77"/>
  <c r="R1155" i="67" s="1"/>
  <c r="K86" i="77"/>
  <c r="R964" i="67" s="1"/>
  <c r="K180" i="77"/>
  <c r="R1068" i="67" s="1"/>
  <c r="K702" i="77"/>
  <c r="R1030" i="67" s="1"/>
  <c r="K73" i="77"/>
  <c r="R1019" i="67" s="1"/>
  <c r="K817" i="77"/>
  <c r="R704" i="67" s="1"/>
  <c r="K181" i="77"/>
  <c r="R873" i="67" s="1"/>
  <c r="K1121" i="77"/>
  <c r="R853" i="67" s="1"/>
  <c r="K206" i="77"/>
  <c r="R682" i="67" s="1"/>
  <c r="K1009" i="77"/>
  <c r="R674" i="67" s="1"/>
  <c r="K708" i="77"/>
  <c r="R693" i="67" s="1"/>
  <c r="K652" i="77"/>
  <c r="R868" i="67" s="1"/>
  <c r="K936" i="77"/>
  <c r="R213" i="67" s="1"/>
  <c r="K279" i="77"/>
  <c r="R625" i="67" s="1"/>
  <c r="K792" i="77"/>
  <c r="K216" i="77"/>
  <c r="R1146" i="67" s="1"/>
  <c r="K380" i="77"/>
  <c r="R995" i="67" s="1"/>
  <c r="K168" i="77"/>
  <c r="R276" i="67" s="1"/>
  <c r="K797" i="77"/>
  <c r="R583" i="67" s="1"/>
  <c r="K175" i="77"/>
  <c r="R689" i="67" s="1"/>
  <c r="K590" i="77"/>
  <c r="R948" i="67" s="1"/>
  <c r="K852" i="77"/>
  <c r="R762" i="67" s="1"/>
  <c r="K74" i="77"/>
  <c r="R1116" i="67" s="1"/>
  <c r="K330" i="77"/>
  <c r="R1141" i="67" s="1"/>
  <c r="K357" i="77"/>
  <c r="R332" i="67" s="1"/>
  <c r="K694" i="77"/>
  <c r="R23" i="67" s="1"/>
  <c r="K37" i="77"/>
  <c r="R532" i="67" s="1"/>
  <c r="K957" i="77"/>
  <c r="R1199" i="67" s="1"/>
  <c r="K142" i="77"/>
  <c r="R294" i="67" s="1"/>
  <c r="K959" i="77"/>
  <c r="R1063" i="67" s="1"/>
  <c r="K998" i="77"/>
  <c r="R1152" i="67" s="1"/>
  <c r="K972" i="77"/>
  <c r="R1052" i="67" s="1"/>
  <c r="K205" i="77"/>
  <c r="R874" i="67" s="1"/>
  <c r="K155" i="77"/>
  <c r="R1111" i="67" s="1"/>
  <c r="K930" i="77"/>
  <c r="R467" i="67" s="1"/>
  <c r="K615" i="77"/>
  <c r="R858" i="67" s="1"/>
  <c r="K35" i="77"/>
  <c r="R658" i="67" s="1"/>
  <c r="K1004" i="77"/>
  <c r="R937" i="67" s="1"/>
  <c r="K681" i="77"/>
  <c r="R377" i="67" s="1"/>
  <c r="K123" i="77"/>
  <c r="R901" i="67" s="1"/>
  <c r="K1170" i="77"/>
  <c r="R898" i="67" s="1"/>
  <c r="K607" i="77"/>
  <c r="R951" i="67" s="1"/>
  <c r="K1037" i="77"/>
  <c r="R668" i="67" s="1"/>
  <c r="K1099" i="77"/>
  <c r="R979" i="67" s="1"/>
  <c r="K781" i="77"/>
  <c r="R866" i="67" s="1"/>
  <c r="K855" i="77"/>
  <c r="R401" i="67" s="1"/>
  <c r="K988" i="77"/>
  <c r="R666" i="67" s="1"/>
  <c r="K958" i="77"/>
  <c r="R960" i="67" s="1"/>
  <c r="K552" i="77"/>
  <c r="R606" i="67" s="1"/>
  <c r="K877" i="77"/>
  <c r="R900" i="67" s="1"/>
  <c r="K932" i="77"/>
  <c r="R68" i="67" s="1"/>
  <c r="K13" i="77"/>
  <c r="R1070" i="67" s="1"/>
  <c r="K888" i="77"/>
  <c r="R579" i="67" s="1"/>
  <c r="K622" i="77"/>
  <c r="R908" i="67" s="1"/>
  <c r="K969" i="77"/>
  <c r="R305" i="67" s="1"/>
  <c r="K249" i="77"/>
  <c r="R903" i="67" s="1"/>
  <c r="K796" i="77"/>
  <c r="R899" i="67" s="1"/>
  <c r="K621" i="77"/>
  <c r="R1100" i="67" s="1"/>
  <c r="K729" i="77"/>
  <c r="R457" i="67" s="1"/>
  <c r="K264" i="77"/>
  <c r="R580" i="67" s="1"/>
  <c r="K835" i="77"/>
  <c r="R996" i="67" s="1"/>
  <c r="K166" i="77"/>
  <c r="R399" i="67" s="1"/>
  <c r="K623" i="77"/>
  <c r="R670" i="67" s="1"/>
  <c r="K964" i="77"/>
  <c r="R390" i="67" s="1"/>
  <c r="K79" i="77"/>
  <c r="R291" i="67" s="1"/>
  <c r="K522" i="77"/>
  <c r="R1047" i="67" s="1"/>
  <c r="K848" i="77"/>
  <c r="R557" i="67" s="1"/>
  <c r="K1025" i="77"/>
  <c r="R954" i="67" s="1"/>
  <c r="K58" i="77"/>
  <c r="R659" i="67" s="1"/>
  <c r="K1131" i="77"/>
  <c r="R17" i="67" s="1"/>
  <c r="K1027" i="77"/>
  <c r="R1181" i="67" s="1"/>
  <c r="K505" i="77"/>
  <c r="R1108" i="67" s="1"/>
  <c r="K886" i="77"/>
  <c r="R902" i="67" s="1"/>
  <c r="K630" i="77"/>
  <c r="R258" i="67" s="1"/>
  <c r="K44" i="77"/>
  <c r="R34" i="67" s="1"/>
  <c r="K755" i="77"/>
  <c r="R920" i="67" s="1"/>
  <c r="K605" i="77"/>
  <c r="R1109" i="67" s="1"/>
  <c r="K1152" i="77"/>
  <c r="R697" i="67" s="1"/>
  <c r="K840" i="77"/>
  <c r="R3" i="67" s="1"/>
  <c r="K138" i="77"/>
  <c r="K490" i="77"/>
  <c r="R38" i="67" s="1"/>
  <c r="K919" i="77"/>
  <c r="R450" i="67" s="1"/>
  <c r="K815" i="77"/>
  <c r="R1137" i="67" s="1"/>
  <c r="K653" i="77"/>
  <c r="R1081" i="67" s="1"/>
  <c r="K638" i="77"/>
  <c r="R32" i="67" s="1"/>
  <c r="K444" i="77"/>
  <c r="R50" i="67" s="1"/>
  <c r="K163" i="77"/>
  <c r="R1133" i="67" s="1"/>
  <c r="K1134" i="77"/>
  <c r="R598" i="67" s="1"/>
  <c r="K762" i="77"/>
  <c r="R977" i="67" s="1"/>
  <c r="K200" i="77"/>
  <c r="R57" i="67" s="1"/>
  <c r="K350" i="77"/>
  <c r="R29" i="67" s="1"/>
  <c r="K544" i="77"/>
  <c r="R44" i="67" s="1"/>
  <c r="K739" i="77"/>
  <c r="R12" i="67" s="1"/>
  <c r="K704" i="77"/>
  <c r="R1113" i="67" s="1"/>
  <c r="K241" i="77"/>
  <c r="R698" i="67" s="1"/>
  <c r="K36" i="77"/>
  <c r="R660" i="67" s="1"/>
  <c r="K211" i="77"/>
  <c r="R72" i="67" s="1"/>
  <c r="K7" i="77"/>
  <c r="R912" i="67" s="1"/>
  <c r="K407" i="77"/>
  <c r="R273" i="67" s="1"/>
  <c r="K896" i="77"/>
  <c r="R210" i="67" s="1"/>
  <c r="K1057" i="77"/>
  <c r="R994" i="67" s="1"/>
  <c r="K1019" i="77"/>
  <c r="R345" i="67" s="1"/>
  <c r="K414" i="77"/>
  <c r="R905" i="67" s="1"/>
  <c r="K606" i="77"/>
  <c r="R619" i="67" s="1"/>
  <c r="K420" i="77"/>
  <c r="R534" i="67" s="1"/>
  <c r="K823" i="77"/>
  <c r="R19" i="67" s="1"/>
  <c r="K23" i="77"/>
  <c r="R1077" i="67" s="1"/>
  <c r="K1070" i="77"/>
  <c r="R77" i="67" s="1"/>
  <c r="K1082" i="77"/>
  <c r="R403" i="67" s="1"/>
  <c r="K727" i="77"/>
  <c r="R953" i="67" s="1"/>
  <c r="K636" i="77"/>
  <c r="R917" i="67" s="1"/>
  <c r="K949" i="77"/>
  <c r="R463" i="67" s="1"/>
  <c r="K943" i="77"/>
  <c r="R614" i="67" s="1"/>
  <c r="K261" i="77"/>
  <c r="R1216" i="67" s="1"/>
  <c r="K270" i="77"/>
  <c r="R487" i="67" s="1"/>
  <c r="K538" i="77"/>
  <c r="R368" i="67" s="1"/>
  <c r="K402" i="77"/>
  <c r="R381" i="67" s="1"/>
  <c r="K1128" i="77"/>
  <c r="R1065" i="67" s="1"/>
  <c r="K546" i="77"/>
  <c r="R925" i="67" s="1"/>
  <c r="K968" i="77"/>
  <c r="R343" i="67" s="1"/>
  <c r="K577" i="77"/>
  <c r="R970" i="67" s="1"/>
  <c r="K333" i="77"/>
  <c r="R319" i="67" s="1"/>
  <c r="K491" i="77"/>
  <c r="R1037" i="67" s="1"/>
  <c r="K942" i="77"/>
  <c r="R462" i="67" s="1"/>
  <c r="K569" i="77"/>
  <c r="R1187" i="67" s="1"/>
  <c r="K131" i="77"/>
  <c r="R862" i="67" s="1"/>
  <c r="K885" i="77"/>
  <c r="R410" i="67" s="1"/>
  <c r="K189" i="77"/>
  <c r="R498" i="67" s="1"/>
  <c r="K915" i="77"/>
  <c r="R1122" i="67" s="1"/>
  <c r="K418" i="77"/>
  <c r="R703" i="67" s="1"/>
  <c r="K918" i="77"/>
  <c r="R1151" i="67" s="1"/>
  <c r="K938" i="77"/>
  <c r="R66" i="67" s="1"/>
  <c r="K464" i="77"/>
  <c r="R301" i="67" s="1"/>
  <c r="K225" i="77"/>
  <c r="R1166" i="67" s="1"/>
  <c r="K61" i="77"/>
  <c r="R436" i="67" s="1"/>
  <c r="K252" i="77"/>
  <c r="R1135" i="67" s="1"/>
  <c r="K721" i="77"/>
  <c r="R69" i="67" s="1"/>
  <c r="K789" i="77"/>
  <c r="R1032" i="67" s="1"/>
  <c r="K323" i="77"/>
  <c r="R327" i="67" s="1"/>
  <c r="B758" i="42"/>
  <c r="E758" i="42"/>
  <c r="F758" i="42"/>
  <c r="G758" i="42"/>
  <c r="H758" i="42"/>
  <c r="I758" i="42"/>
  <c r="J758" i="42"/>
  <c r="R477" i="67" l="1"/>
  <c r="R479" i="67"/>
  <c r="R520" i="67"/>
  <c r="R519" i="67"/>
  <c r="R546" i="67"/>
  <c r="R548" i="67"/>
  <c r="R365" i="67"/>
  <c r="R359" i="67"/>
  <c r="R362" i="67"/>
  <c r="R358" i="67"/>
  <c r="R694" i="67"/>
  <c r="R695" i="67"/>
  <c r="R284" i="67"/>
  <c r="R309" i="67"/>
  <c r="R356" i="67"/>
  <c r="R363" i="67"/>
  <c r="R518" i="67"/>
  <c r="R521" i="67"/>
  <c r="R1110" i="67"/>
  <c r="R1112" i="67"/>
  <c r="R354" i="67"/>
  <c r="R361" i="67"/>
  <c r="R425" i="67"/>
  <c r="R431" i="67"/>
  <c r="R552" i="67"/>
  <c r="R551" i="67"/>
  <c r="R738" i="67"/>
  <c r="R700" i="67"/>
  <c r="R1164" i="67"/>
  <c r="R1169" i="67"/>
  <c r="R522" i="67"/>
  <c r="R517" i="67"/>
  <c r="R588" i="67"/>
  <c r="R605" i="67"/>
  <c r="R592" i="67"/>
  <c r="R656" i="67"/>
  <c r="R432" i="67"/>
  <c r="R433" i="67"/>
  <c r="R357" i="67"/>
  <c r="R364" i="67"/>
  <c r="R456" i="67"/>
  <c r="R459" i="67"/>
  <c r="R621" i="67"/>
  <c r="R585" i="67"/>
  <c r="R527" i="67"/>
  <c r="R526" i="67"/>
</calcChain>
</file>

<file path=xl/sharedStrings.xml><?xml version="1.0" encoding="utf-8"?>
<sst xmlns="http://schemas.openxmlformats.org/spreadsheetml/2006/main" count="24423" uniqueCount="3385">
  <si>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</si>
  <si>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</si>
  <si>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</si>
  <si>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</si>
  <si>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</si>
  <si>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</si>
  <si>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</si>
  <si>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</si>
  <si>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</si>
  <si>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</si>
  <si>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</si>
  <si>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</si>
  <si>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</si>
  <si>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</si>
  <si>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</si>
  <si>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</si>
  <si>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</si>
  <si>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</si>
  <si>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</si>
  <si>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</si>
  <si>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</si>
  <si>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</si>
  <si>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</si>
  <si>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</si>
  <si>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</si>
  <si>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</si>
  <si>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</si>
  <si>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</si>
  <si>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</si>
  <si>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</si>
  <si>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</si>
  <si>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</si>
  <si>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</si>
  <si>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</si>
  <si>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</si>
  <si>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</si>
  <si>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</si>
  <si>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</si>
  <si>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</si>
  <si>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</si>
  <si>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</si>
  <si>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</si>
  <si>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</si>
  <si>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</si>
  <si>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</si>
  <si>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</si>
  <si>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</si>
  <si>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</si>
  <si>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</si>
  <si>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</si>
  <si>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</si>
  <si>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</si>
  <si>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</si>
  <si>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</si>
  <si>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</si>
  <si>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</si>
  <si>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</si>
  <si>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</si>
  <si>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</si>
  <si>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</si>
  <si>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</si>
  <si>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</si>
  <si>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</si>
  <si>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</si>
  <si>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</si>
  <si>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</si>
  <si>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</si>
  <si>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</si>
  <si>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</si>
  <si>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</si>
  <si>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</si>
  <si>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</si>
  <si>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</si>
  <si>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</si>
  <si>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</si>
  <si>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</si>
  <si>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</si>
  <si>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</si>
  <si>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</si>
  <si>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</si>
  <si>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</si>
  <si>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</si>
  <si>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</si>
  <si>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</si>
  <si>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</si>
  <si>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</si>
  <si>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</si>
  <si>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</si>
  <si>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</si>
  <si>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</si>
  <si>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</si>
  <si>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</si>
  <si>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</si>
  <si>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</si>
  <si>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</si>
  <si>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</si>
  <si>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</si>
  <si>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</si>
  <si>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</si>
  <si>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</si>
  <si>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</si>
  <si>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</si>
  <si>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</si>
  <si>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</si>
  <si>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</si>
  <si>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</si>
  <si>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</si>
  <si>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</si>
  <si>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</si>
  <si>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</si>
  <si>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</si>
  <si>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</si>
  <si>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</si>
  <si>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</si>
  <si>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</si>
  <si>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</si>
  <si>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</si>
  <si>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</si>
  <si>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</si>
  <si>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</si>
  <si>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</si>
  <si>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</si>
  <si>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</si>
  <si>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</si>
  <si>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</si>
  <si>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</si>
  <si>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</si>
  <si>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</si>
  <si>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</si>
  <si>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</si>
  <si>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</si>
  <si>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</si>
  <si>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</si>
  <si>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</si>
  <si>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</si>
  <si>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</si>
  <si>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</si>
  <si>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</si>
  <si>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</si>
  <si>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</si>
  <si>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</si>
  <si>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</si>
  <si>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</si>
  <si>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</si>
  <si>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</si>
  <si>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</si>
  <si>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</si>
  <si>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</si>
  <si>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</si>
  <si>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</si>
  <si>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</si>
  <si>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</si>
  <si>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</si>
  <si>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</si>
  <si>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</si>
  <si>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</si>
  <si>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</si>
  <si>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</si>
  <si>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</si>
  <si>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</si>
  <si>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</si>
  <si>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</si>
  <si>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</si>
  <si>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</si>
  <si>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</si>
  <si>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</si>
  <si>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</si>
  <si>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</si>
  <si>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</si>
  <si>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</si>
  <si>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</si>
  <si>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</si>
  <si>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</si>
  <si>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</si>
  <si>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</si>
  <si>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</si>
  <si>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</si>
  <si>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</si>
  <si>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</si>
  <si>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</si>
  <si>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</si>
  <si>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</si>
  <si>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</si>
  <si>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</si>
  <si>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</si>
  <si>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</si>
  <si>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</si>
  <si>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</si>
  <si>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</si>
  <si>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</si>
  <si>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</si>
  <si>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</si>
  <si>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</si>
  <si>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</si>
  <si>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</si>
  <si>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</si>
  <si>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</si>
  <si>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</si>
  <si>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</si>
  <si>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</si>
  <si>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</si>
  <si>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</si>
  <si>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</si>
  <si>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</si>
  <si>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</si>
  <si>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</si>
  <si>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</si>
  <si>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</si>
  <si>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</si>
  <si>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</si>
  <si>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</si>
  <si>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</si>
  <si>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</si>
  <si>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</si>
  <si>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</si>
  <si>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</si>
  <si>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</si>
  <si>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</si>
  <si>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</si>
  <si>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</si>
  <si>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</si>
  <si>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</si>
  <si>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</si>
  <si>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</si>
  <si>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</si>
  <si>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</si>
  <si>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</si>
  <si>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</si>
  <si>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</si>
  <si>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</si>
  <si>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</si>
  <si>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</si>
  <si>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</si>
  <si>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</si>
  <si>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</si>
  <si>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</si>
  <si>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</si>
  <si>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</si>
  <si>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</si>
  <si>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</si>
  <si>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</si>
  <si>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</si>
  <si>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</si>
  <si>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</si>
  <si>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</si>
  <si>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</si>
  <si>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</si>
  <si>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</si>
  <si>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</si>
  <si>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</si>
  <si>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</si>
  <si>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</si>
  <si>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</si>
  <si>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</si>
  <si>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</si>
  <si>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</si>
  <si>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</si>
  <si>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</si>
  <si>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</si>
  <si>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</si>
  <si>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</si>
  <si>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</si>
  <si>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</si>
  <si>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</si>
  <si>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</si>
  <si>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</si>
  <si>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</si>
  <si>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</si>
  <si>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</si>
  <si>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</si>
  <si>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</si>
  <si>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</si>
  <si>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</si>
  <si>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</si>
  <si>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</si>
  <si>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</si>
  <si>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</si>
  <si>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</si>
  <si>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</si>
  <si>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</si>
  <si>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</si>
  <si>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</si>
  <si>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</si>
  <si>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</si>
  <si>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</si>
  <si>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</si>
  <si>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</si>
  <si>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</si>
  <si>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</si>
  <si>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</si>
  <si>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</si>
  <si>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</si>
  <si>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</si>
  <si>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</si>
  <si>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</si>
  <si>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</si>
  <si>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</si>
  <si>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</si>
  <si>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</si>
  <si>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</si>
  <si>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</si>
  <si>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</si>
  <si>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</si>
  <si>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</si>
  <si>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</si>
  <si>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</si>
  <si>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</si>
  <si>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</si>
  <si>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</si>
  <si>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</si>
  <si>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</si>
  <si>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</si>
  <si>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</si>
  <si>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</si>
  <si>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</si>
  <si>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</si>
  <si>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</si>
  <si>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</si>
  <si>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</si>
  <si>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</si>
  <si>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</si>
  <si>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</si>
  <si>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</si>
  <si>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</si>
  <si>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</si>
  <si>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</si>
  <si>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</si>
  <si>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</si>
  <si>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</si>
  <si>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</si>
  <si>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</si>
  <si>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</si>
  <si>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</si>
  <si>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</si>
  <si>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</si>
  <si>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</si>
  <si>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</si>
  <si>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</si>
  <si>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</si>
  <si>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</si>
  <si>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</si>
  <si>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</si>
  <si>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</si>
  <si>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</si>
  <si>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ALLENDE FRANCIS GUERRA MENDEZ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</si>
  <si>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</si>
  <si>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</si>
  <si>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</si>
  <si>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</si>
  <si>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</si>
  <si>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</si>
  <si>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</si>
  <si>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</si>
  <si>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</si>
  <si>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BIENVENIDO TEJADA DE LA CRUZ</t>
  </si>
  <si>
    <t>CARMEN ACEVEDO GUANTE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</si>
  <si>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</si>
  <si>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</si>
  <si>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</si>
  <si>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</si>
  <si>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</si>
  <si>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</si>
  <si>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</si>
  <si>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DEGNIS MATEO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</si>
  <si>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</si>
  <si>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</si>
  <si>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</si>
  <si>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</si>
  <si>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</si>
  <si>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</si>
  <si>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</si>
  <si>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</si>
  <si>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</si>
  <si>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</si>
  <si>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</si>
  <si>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</si>
  <si>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</si>
  <si>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</si>
  <si>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</si>
  <si>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</si>
  <si>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</si>
  <si>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</si>
  <si>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FRANCISCO GONZALEZ MONEGRO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</si>
  <si>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</si>
  <si>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</si>
  <si>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</si>
  <si>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</si>
  <si>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</si>
  <si>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</si>
  <si>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</si>
  <si>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</si>
  <si>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</si>
  <si>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</si>
  <si>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</si>
  <si>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</si>
  <si>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</si>
  <si>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</si>
  <si>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</si>
  <si>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</si>
  <si>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</si>
  <si>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</si>
  <si>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</si>
  <si>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</si>
  <si>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</si>
  <si>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</si>
  <si>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</si>
  <si>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</si>
  <si>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</si>
  <si>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</si>
  <si>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</si>
  <si>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</si>
  <si>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</si>
  <si>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</si>
  <si>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</si>
  <si>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</si>
  <si>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</si>
  <si>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</si>
  <si>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</si>
  <si>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</si>
  <si>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</si>
  <si>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</si>
  <si>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</si>
  <si>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</si>
  <si>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</si>
  <si>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</si>
  <si>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</si>
  <si>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</si>
  <si>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</si>
  <si>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</si>
  <si>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</si>
  <si>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</si>
  <si>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</si>
  <si>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</si>
  <si>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</si>
  <si>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</si>
  <si>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</si>
  <si>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</si>
  <si>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</si>
  <si>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</si>
  <si>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</si>
  <si>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</si>
  <si>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</si>
  <si>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</si>
  <si>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</si>
  <si>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</si>
  <si>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</si>
  <si>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</si>
  <si>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</si>
  <si>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</si>
  <si>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</si>
  <si>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</si>
  <si>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</si>
  <si>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</si>
  <si>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</si>
  <si>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</si>
  <si>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</si>
  <si>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</si>
  <si>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</si>
  <si>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</si>
  <si>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</si>
  <si>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</si>
  <si>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</si>
  <si>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</si>
  <si>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</si>
  <si>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</si>
  <si>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</si>
  <si>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</si>
  <si>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</si>
  <si>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</si>
  <si>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</si>
  <si>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</si>
  <si>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</si>
  <si>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</si>
  <si>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</si>
  <si>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</si>
  <si>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</si>
  <si>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</si>
  <si>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</si>
  <si>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</si>
  <si>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</si>
  <si>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</si>
  <si>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</si>
  <si>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</si>
  <si>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</si>
  <si>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</si>
  <si>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</si>
  <si>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</si>
  <si>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</si>
  <si>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</si>
  <si>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</si>
  <si>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</si>
  <si>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</si>
  <si>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</si>
  <si>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</si>
  <si>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</si>
  <si>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</si>
  <si>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</si>
  <si>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</si>
  <si>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</si>
  <si>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</si>
  <si>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</si>
  <si>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</si>
  <si>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</si>
  <si>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</si>
  <si>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</si>
  <si>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</si>
  <si>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</si>
  <si>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</si>
  <si>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</si>
  <si>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</si>
  <si>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</si>
  <si>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</si>
  <si>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</si>
  <si>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</si>
  <si>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</si>
  <si>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</si>
  <si>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</si>
  <si>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</si>
  <si>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</si>
  <si>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</si>
  <si>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</si>
  <si>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</si>
  <si>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</si>
  <si>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</si>
  <si>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</si>
  <si>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</si>
  <si>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</si>
  <si>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</si>
  <si>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</si>
  <si>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</si>
  <si>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</si>
  <si>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</si>
  <si>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</si>
  <si>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</si>
  <si>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</si>
  <si>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</si>
  <si>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</si>
  <si>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</si>
  <si>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</si>
  <si>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</si>
  <si>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</si>
  <si>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</si>
  <si>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</si>
  <si>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</si>
  <si>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</si>
  <si>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</si>
  <si>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</si>
  <si>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</si>
  <si>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</si>
  <si>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</si>
  <si>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</si>
  <si>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</si>
  <si>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</si>
  <si>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</si>
  <si>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</si>
  <si>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</si>
  <si>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</si>
  <si>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</si>
  <si>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</si>
  <si>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</si>
  <si>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</si>
  <si>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</si>
  <si>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</si>
  <si>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</si>
  <si>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</si>
  <si>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</si>
  <si>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</si>
  <si>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</si>
  <si>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</si>
  <si>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</si>
  <si>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</si>
  <si>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</si>
  <si>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</si>
  <si>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</si>
  <si>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</si>
  <si>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</si>
  <si>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</si>
  <si>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</si>
  <si>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</si>
  <si>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</si>
  <si>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</si>
  <si>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</si>
  <si>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</si>
  <si>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</si>
  <si>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</si>
  <si>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</si>
  <si>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</si>
  <si>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</si>
  <si>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</si>
  <si>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</si>
  <si>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</si>
  <si>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</si>
  <si>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</si>
  <si>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</si>
  <si>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</si>
  <si>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</si>
  <si>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</si>
  <si>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</si>
  <si>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</si>
  <si>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</si>
  <si>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</si>
  <si>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</si>
  <si>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</si>
  <si>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</si>
  <si>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</si>
  <si>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</si>
  <si>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</si>
  <si>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</si>
  <si>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</si>
  <si>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</si>
  <si>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</si>
  <si>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</si>
  <si>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</si>
  <si>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</si>
  <si>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</si>
  <si>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</si>
  <si>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</si>
  <si>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</si>
  <si>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</si>
  <si>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</si>
  <si>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</si>
  <si>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</si>
  <si>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</si>
  <si>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</si>
  <si>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</si>
  <si>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</si>
  <si>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</si>
  <si>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</si>
  <si>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</si>
  <si>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</si>
  <si>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</si>
  <si>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</si>
  <si>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</si>
  <si>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</si>
  <si>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</si>
  <si>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</si>
  <si>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</si>
  <si>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</si>
  <si>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</si>
  <si>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</si>
  <si>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</si>
  <si>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</si>
  <si>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</si>
  <si>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</si>
  <si>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</si>
  <si>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</si>
  <si>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</si>
  <si>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</si>
  <si>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</si>
  <si>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</si>
  <si>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</si>
  <si>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</si>
  <si>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</si>
  <si>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</si>
  <si>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</si>
  <si>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</si>
  <si>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</si>
  <si>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</si>
  <si>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</si>
  <si>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</si>
  <si>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</si>
  <si>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</si>
  <si>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</si>
  <si>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</si>
  <si>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</si>
  <si>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</si>
  <si>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</si>
  <si>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ENCARGADO (A)  ARCHIVO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</si>
  <si>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</si>
  <si>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</si>
  <si>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</si>
  <si>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</si>
  <si>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</si>
  <si>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</si>
  <si>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</si>
  <si>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</si>
  <si>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</si>
  <si>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</si>
  <si>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</si>
  <si>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</si>
  <si>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</si>
  <si>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</si>
  <si>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</si>
  <si>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</si>
  <si>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</si>
  <si>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</si>
  <si>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</si>
  <si>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</si>
  <si>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</si>
  <si>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</si>
  <si>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</si>
  <si>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</si>
  <si>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</si>
  <si>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</si>
  <si>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</si>
  <si>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</si>
  <si>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</si>
  <si>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</si>
  <si>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</si>
  <si>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</si>
  <si>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</si>
  <si>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</si>
  <si>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</si>
  <si>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</si>
  <si>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</si>
  <si>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</si>
  <si>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</si>
  <si>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</si>
  <si>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</si>
  <si>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</si>
  <si>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</si>
  <si>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</si>
  <si>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</si>
  <si>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</si>
  <si>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</si>
  <si>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</si>
  <si>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</si>
  <si>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</si>
  <si>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</si>
  <si>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</si>
  <si>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</si>
  <si>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</si>
  <si>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</si>
  <si>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</si>
  <si>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</si>
  <si>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</si>
  <si>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</si>
  <si>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</si>
  <si>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</si>
  <si>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</si>
  <si>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</si>
  <si>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</si>
  <si>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</si>
  <si>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</si>
  <si>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</si>
  <si>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</si>
  <si>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</si>
  <si>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</si>
  <si>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</si>
  <si>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</si>
  <si>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</si>
  <si>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</si>
  <si>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</si>
  <si>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</si>
  <si>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</si>
  <si>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</si>
  <si>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</si>
  <si>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</si>
  <si>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</si>
  <si>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</si>
  <si>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</si>
  <si>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</si>
  <si>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</si>
  <si>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</si>
  <si>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</si>
  <si>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</si>
  <si>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</si>
  <si>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</si>
  <si>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</si>
  <si>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</si>
  <si>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</si>
  <si>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</si>
  <si>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</si>
  <si>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</si>
  <si>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</si>
  <si>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</si>
  <si>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</si>
  <si>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</si>
  <si>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</si>
  <si>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</si>
  <si>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</si>
  <si>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</si>
  <si>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</si>
  <si>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</si>
  <si>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</si>
  <si>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</si>
  <si>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</si>
  <si>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</si>
  <si>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</si>
  <si>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</si>
  <si>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</si>
  <si>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</si>
  <si>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</si>
  <si>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</si>
  <si>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</si>
  <si>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</si>
  <si>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</si>
  <si>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</si>
  <si>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</si>
  <si>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</si>
  <si>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</si>
  <si>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</si>
  <si>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</si>
  <si>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</si>
  <si>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</si>
  <si>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</si>
  <si>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</si>
  <si>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</si>
  <si>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</si>
  <si>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</si>
  <si>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</si>
  <si>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</si>
  <si>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</si>
  <si>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</si>
  <si>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</si>
  <si>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</si>
  <si>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</si>
  <si>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</si>
  <si>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</si>
  <si>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</si>
  <si>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</si>
  <si>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</si>
  <si>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</si>
  <si>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</si>
  <si>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</si>
  <si>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</si>
  <si>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</si>
  <si>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</si>
  <si>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</si>
  <si>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</si>
  <si>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</si>
  <si>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</si>
  <si>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</si>
  <si>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</si>
  <si>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</si>
  <si>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</si>
  <si>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</si>
  <si>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</si>
  <si>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</si>
  <si>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</si>
  <si>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</si>
  <si>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</si>
  <si>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</si>
  <si>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</si>
  <si>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</si>
  <si>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</si>
  <si>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</si>
  <si>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</si>
  <si>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</si>
  <si>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</si>
  <si>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</si>
  <si>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</si>
  <si>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</si>
  <si>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</si>
  <si>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</si>
  <si>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</si>
  <si>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</si>
  <si>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</si>
  <si>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</si>
  <si>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</si>
  <si>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</si>
  <si>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</si>
  <si>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</si>
  <si>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</si>
  <si>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</si>
  <si>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</si>
  <si>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</si>
  <si>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</si>
  <si>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</si>
  <si>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</si>
  <si>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</si>
  <si>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</si>
  <si>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</si>
  <si>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</si>
  <si>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</si>
  <si>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</si>
  <si>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</si>
  <si>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</si>
  <si>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</si>
  <si>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</si>
  <si>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</si>
  <si>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</si>
  <si>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</si>
  <si>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</si>
  <si>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</si>
  <si>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</si>
  <si>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</si>
  <si>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</si>
  <si>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</si>
  <si>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</si>
  <si>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</si>
  <si>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</si>
  <si>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</si>
  <si>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</si>
  <si>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</si>
  <si>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</si>
  <si>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HENRIK EUCLIDES SOLANO AVILA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</si>
  <si>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</si>
  <si>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</si>
  <si>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</si>
  <si>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</si>
  <si>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</si>
  <si>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</si>
  <si>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</si>
  <si>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</si>
  <si>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</si>
  <si>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</si>
  <si>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</si>
  <si>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</si>
  <si>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</si>
  <si>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</si>
  <si>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</si>
  <si>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</si>
  <si>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</si>
  <si>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</si>
  <si>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</si>
  <si>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</si>
  <si>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</si>
  <si>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</si>
  <si>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</si>
  <si>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</si>
  <si>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</si>
  <si>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</si>
  <si>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</si>
  <si>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</si>
  <si>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</si>
  <si>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</si>
  <si>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</si>
  <si>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</si>
  <si>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</si>
  <si>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</si>
  <si>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</si>
  <si>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</si>
  <si>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</si>
  <si>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</si>
  <si>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</si>
  <si>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</si>
  <si>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</si>
  <si>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</si>
  <si>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</si>
  <si>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</si>
  <si>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</si>
  <si>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</si>
  <si>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</si>
  <si>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</si>
  <si>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</si>
  <si>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</si>
  <si>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</si>
  <si>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</si>
  <si>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</si>
  <si>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</si>
  <si>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</si>
  <si>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</si>
  <si>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</si>
  <si>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</si>
  <si>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</si>
  <si>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</si>
  <si>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</si>
  <si>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</si>
  <si>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</si>
  <si>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</si>
  <si>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</si>
  <si>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</si>
  <si>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</si>
  <si>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</si>
  <si>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</si>
  <si>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</si>
  <si>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</si>
  <si>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</si>
  <si>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</si>
  <si>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</si>
  <si>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</si>
  <si>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</si>
  <si>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</si>
  <si>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</si>
  <si>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</si>
  <si>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</si>
  <si>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</si>
  <si>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</si>
  <si>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</si>
  <si>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</si>
  <si>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</si>
  <si>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</si>
  <si>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</si>
  <si>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</si>
  <si>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</si>
  <si>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</si>
  <si>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</si>
  <si>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</si>
  <si>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</si>
  <si>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</si>
  <si>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</si>
  <si>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</si>
  <si>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</si>
  <si>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</si>
  <si>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</si>
  <si>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</si>
  <si>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</si>
  <si>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</si>
  <si>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</si>
  <si>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</si>
  <si>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</si>
  <si>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</si>
  <si>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</si>
  <si>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</si>
  <si>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</si>
  <si>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</si>
  <si>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</si>
  <si>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</si>
  <si>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</si>
  <si>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</si>
  <si>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</si>
  <si>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</si>
  <si>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</si>
  <si>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</si>
  <si>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</si>
  <si>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</si>
  <si>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</si>
  <si>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</si>
  <si>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</si>
  <si>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</si>
  <si>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</si>
  <si>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</si>
  <si>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SUSANA MARIA BALDERA ESCOTO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</si>
  <si>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</si>
  <si>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</si>
  <si>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</si>
  <si>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</si>
  <si>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</si>
  <si>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</si>
  <si>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</si>
  <si>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</si>
  <si>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</si>
  <si>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</si>
  <si>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</si>
  <si>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</si>
  <si>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</si>
  <si>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</si>
  <si>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</si>
  <si>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</si>
  <si>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</si>
  <si>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</si>
  <si>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</si>
  <si>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</si>
  <si>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</si>
  <si>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</si>
  <si>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</si>
  <si>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</si>
  <si>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</si>
  <si>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</si>
  <si>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</si>
  <si>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</si>
  <si>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</si>
  <si>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</si>
  <si>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</si>
  <si>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</si>
  <si>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</si>
  <si>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</si>
  <si>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</si>
  <si>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</si>
  <si>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</si>
  <si>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</si>
  <si>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</si>
  <si>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</si>
  <si>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</si>
  <si>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</si>
  <si>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</si>
  <si>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</si>
  <si>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</si>
  <si>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</si>
  <si>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</si>
  <si>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</si>
  <si>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</si>
  <si>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</si>
  <si>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</si>
  <si>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</si>
  <si>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</si>
  <si>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</si>
  <si>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</si>
  <si>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</si>
  <si>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</si>
  <si>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</si>
  <si>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</si>
  <si>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</si>
  <si>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</si>
  <si>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</si>
  <si>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</si>
  <si>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</si>
  <si>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</si>
  <si>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</si>
  <si>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</si>
  <si>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</si>
  <si>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</si>
  <si>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</si>
  <si>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</si>
  <si>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</si>
  <si>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</si>
  <si>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</si>
  <si>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</si>
  <si>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</si>
  <si>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</si>
  <si>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</si>
  <si>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</si>
  <si>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</si>
  <si>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</si>
  <si>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</si>
  <si>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</si>
  <si>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</si>
  <si>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</si>
  <si>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</si>
  <si>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</si>
  <si>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</si>
  <si>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</si>
  <si>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</si>
  <si>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</si>
  <si>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</si>
  <si>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</si>
  <si>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</si>
  <si>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</si>
  <si>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</si>
  <si>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</si>
  <si>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</si>
  <si>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</si>
  <si>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</si>
  <si>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</si>
  <si>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</si>
  <si>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</si>
  <si>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</si>
  <si>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</si>
  <si>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</si>
  <si>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</si>
  <si>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</si>
  <si>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</si>
  <si>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</si>
  <si>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</si>
  <si>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</si>
  <si>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</si>
  <si>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</si>
  <si>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</si>
  <si>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</si>
  <si>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</si>
  <si>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</si>
  <si>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</si>
  <si>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</si>
  <si>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</si>
  <si>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</si>
  <si>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</si>
  <si>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</si>
  <si>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</si>
  <si>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</si>
  <si>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</si>
  <si>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</si>
  <si>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</si>
  <si>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</si>
  <si>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</si>
  <si>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</si>
  <si>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</si>
  <si>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</si>
  <si>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</si>
  <si>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</si>
  <si>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</si>
  <si>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</si>
  <si>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</si>
  <si>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</si>
  <si>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</si>
  <si>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</si>
  <si>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</si>
  <si>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</si>
  <si>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</si>
  <si>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</si>
  <si>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</si>
  <si>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</si>
  <si>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</si>
  <si>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</si>
  <si>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</si>
  <si>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</si>
  <si>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</si>
  <si>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</si>
  <si>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</si>
  <si>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</si>
  <si>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</si>
  <si>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</si>
  <si>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</si>
  <si>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</si>
  <si>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</si>
  <si>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</si>
  <si>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</si>
  <si>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</si>
  <si>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</si>
  <si>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</si>
  <si>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</si>
  <si>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</si>
  <si>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</si>
  <si>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</si>
  <si>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</si>
  <si>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</si>
  <si>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</si>
  <si>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</si>
  <si>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</si>
  <si>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</si>
  <si>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</si>
  <si>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</si>
  <si>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</si>
  <si>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</si>
  <si>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</si>
  <si>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</si>
  <si>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</si>
  <si>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</si>
  <si>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</si>
  <si>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</si>
  <si>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</si>
  <si>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</si>
  <si>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</si>
  <si>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</si>
  <si>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</si>
  <si>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</si>
  <si>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</si>
  <si>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</si>
  <si>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</si>
  <si>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</si>
  <si>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</si>
  <si>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</si>
  <si>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</si>
  <si>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</si>
  <si>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</si>
  <si>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</si>
  <si>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</si>
  <si>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</si>
  <si>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</si>
  <si>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</si>
  <si>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</si>
  <si>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</si>
  <si>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</si>
  <si>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</si>
  <si>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</si>
  <si>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</si>
  <si>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</si>
  <si>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</si>
  <si>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</si>
  <si>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</si>
  <si>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</si>
  <si>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</si>
  <si>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</si>
  <si>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</si>
  <si>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</si>
  <si>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</si>
  <si>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</si>
  <si>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</si>
  <si>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</si>
  <si>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</si>
  <si>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</si>
  <si>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</si>
  <si>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</si>
  <si>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</si>
  <si>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</si>
  <si>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</si>
  <si>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</si>
  <si>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</si>
  <si>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</si>
  <si>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</si>
  <si>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</si>
  <si>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</si>
  <si>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</si>
  <si>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</si>
  <si>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</si>
  <si>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</si>
  <si>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</si>
  <si>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</si>
  <si>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</si>
  <si>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</si>
  <si>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</si>
  <si>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</si>
  <si>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</si>
  <si>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</si>
  <si>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</si>
  <si>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</si>
  <si>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</si>
  <si>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</si>
  <si>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</si>
  <si>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</si>
  <si>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</si>
  <si>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</si>
  <si>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</si>
  <si>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</si>
  <si>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</si>
  <si>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</si>
  <si>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</si>
  <si>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</si>
  <si>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</si>
  <si>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</si>
  <si>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</si>
  <si>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</si>
  <si>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</si>
  <si>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</si>
  <si>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</si>
  <si>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</si>
  <si>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</si>
  <si>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</si>
  <si>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</si>
  <si>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</si>
  <si>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</si>
  <si>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</si>
  <si>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</si>
  <si>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</si>
  <si>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</si>
  <si>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</si>
  <si>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</si>
  <si>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</si>
  <si>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</si>
  <si>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</si>
  <si>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</si>
  <si>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</si>
  <si>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</si>
  <si>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</si>
  <si>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</si>
  <si>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</si>
  <si>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</si>
  <si>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</si>
  <si>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</si>
  <si>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</si>
  <si>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</si>
  <si>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</si>
  <si>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</si>
  <si>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</si>
  <si>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</si>
  <si>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</si>
  <si>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</si>
  <si>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</si>
  <si>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</si>
  <si>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</si>
  <si>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</si>
  <si>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</si>
  <si>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</si>
  <si>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</si>
  <si>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</si>
  <si>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</si>
  <si>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</si>
  <si>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</si>
  <si>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</si>
  <si>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</si>
  <si>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</si>
  <si>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</si>
  <si>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</si>
  <si>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</si>
  <si>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</si>
  <si>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</si>
  <si>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</si>
  <si>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</si>
  <si>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</si>
  <si>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</si>
  <si>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</si>
  <si>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</si>
  <si>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</si>
  <si>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</si>
  <si>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</si>
  <si>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</si>
  <si>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</si>
  <si>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</si>
  <si>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</si>
  <si>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</si>
  <si>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</si>
  <si>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</si>
  <si>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</si>
  <si>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</si>
  <si>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</si>
  <si>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</si>
  <si>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</si>
  <si>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</si>
  <si>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</si>
  <si>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</si>
  <si>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</si>
  <si>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</si>
  <si>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</si>
  <si>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</si>
  <si>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</si>
  <si>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</si>
  <si>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</si>
  <si>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</si>
  <si>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</si>
  <si>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</si>
  <si>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</si>
  <si>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</si>
  <si>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</si>
  <si>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</si>
  <si>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</si>
  <si>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</si>
  <si>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</si>
  <si>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</si>
  <si>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</si>
  <si>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</si>
  <si>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</si>
  <si>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</si>
  <si>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</si>
  <si>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</si>
  <si>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</si>
  <si>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</si>
  <si>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</si>
  <si>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</si>
  <si>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</si>
  <si>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</si>
  <si>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</si>
  <si>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</si>
  <si>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</si>
  <si>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</si>
  <si>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</si>
  <si>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</si>
  <si>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</si>
  <si>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</si>
  <si>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</si>
  <si>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</si>
  <si>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</si>
  <si>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</si>
  <si>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</si>
  <si>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</si>
  <si>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</si>
  <si>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</si>
  <si>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</si>
  <si>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</si>
  <si>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</si>
  <si>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</si>
  <si>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</si>
  <si>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</si>
  <si>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</si>
  <si>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</si>
  <si>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</si>
  <si>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</si>
  <si>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</si>
  <si>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</si>
  <si>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</si>
  <si>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</si>
  <si>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</si>
  <si>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</si>
  <si>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</si>
  <si>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</si>
  <si>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</si>
  <si>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</si>
  <si>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</si>
  <si>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</si>
  <si>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</si>
  <si>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</si>
  <si>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DIONELIN ALCANTARA SOLER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</si>
  <si>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</si>
  <si>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</si>
  <si>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</si>
  <si>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</si>
  <si>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</si>
  <si>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</si>
  <si>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</si>
  <si>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</si>
  <si>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</si>
  <si>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</si>
  <si>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</si>
  <si>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</si>
  <si>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</si>
  <si>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</si>
  <si>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</si>
  <si>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</si>
  <si>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</si>
  <si>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</si>
  <si>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</si>
  <si>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</si>
  <si>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</si>
  <si>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</si>
  <si>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</si>
  <si>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</si>
  <si>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</si>
  <si>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</si>
  <si>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</si>
  <si>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</si>
  <si>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</si>
  <si>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</si>
  <si>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</si>
  <si>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</si>
  <si>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</si>
  <si>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</si>
  <si>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</si>
  <si>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</si>
  <si>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</si>
  <si>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</si>
  <si>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</si>
  <si>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</si>
  <si>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</si>
  <si>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</si>
  <si>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</si>
  <si>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</si>
  <si>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</si>
  <si>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</si>
  <si>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</si>
  <si>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</si>
  <si>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</si>
  <si>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</si>
  <si>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</si>
  <si>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</si>
  <si>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</si>
  <si>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</si>
  <si>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</si>
  <si>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</si>
  <si>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</si>
  <si>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</si>
  <si>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</si>
  <si>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</si>
  <si>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</si>
  <si>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</si>
  <si>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</si>
  <si>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</si>
  <si>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</si>
  <si>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</si>
  <si>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</si>
  <si>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</si>
  <si>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</si>
  <si>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</si>
  <si>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</si>
  <si>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</si>
  <si>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</si>
  <si>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</si>
  <si>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</si>
  <si>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</si>
  <si>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</si>
  <si>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</si>
  <si>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</si>
  <si>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</si>
  <si>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</si>
  <si>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</si>
  <si>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</si>
  <si>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</si>
  <si>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</si>
  <si>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</si>
  <si>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</si>
  <si>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</si>
  <si>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</si>
  <si>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</si>
  <si>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</si>
  <si>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</si>
  <si>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</si>
  <si>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</si>
  <si>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</si>
  <si>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</si>
  <si>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</si>
  <si>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</si>
  <si>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</si>
  <si>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</si>
  <si>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</si>
  <si>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</si>
  <si>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</si>
  <si>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</si>
  <si>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</si>
  <si>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</si>
  <si>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</si>
  <si>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</si>
  <si>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</si>
  <si>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</si>
  <si>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</si>
  <si>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</si>
  <si>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</si>
  <si>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</si>
  <si>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</si>
  <si>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</si>
  <si>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</si>
  <si>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</si>
  <si>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</si>
  <si>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</si>
  <si>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</si>
  <si>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</si>
  <si>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</si>
  <si>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</si>
  <si>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</si>
  <si>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</si>
  <si>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</si>
  <si>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</si>
  <si>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</si>
  <si>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</si>
  <si>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</si>
  <si>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</si>
  <si>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ORNAVIL ANDERSON GOMEZ ROJAS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</si>
  <si>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</si>
  <si>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</si>
  <si>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</si>
  <si>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</si>
  <si>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</si>
  <si>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</si>
  <si>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</si>
  <si>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</si>
  <si>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</si>
  <si>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</si>
  <si>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</si>
  <si>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</si>
  <si>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</si>
  <si>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</si>
  <si>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</si>
  <si>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MARIO MIESES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</si>
  <si>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</si>
  <si>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</si>
  <si>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</si>
  <si>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</si>
  <si>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</si>
  <si>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</si>
  <si>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</si>
  <si>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</si>
  <si>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</si>
  <si>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</si>
  <si>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</si>
  <si>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</si>
  <si>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</si>
  <si>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</si>
  <si>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</si>
  <si>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</si>
  <si>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</si>
  <si>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</si>
  <si>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</si>
  <si>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</si>
  <si>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</si>
  <si>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</si>
  <si>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</si>
  <si>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</si>
  <si>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</si>
  <si>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</si>
  <si>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KEILA TERESITA VASQUEZ NOLASCO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</si>
  <si>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</si>
  <si>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</si>
  <si>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</si>
  <si>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</si>
  <si>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</si>
  <si>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</si>
  <si>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</si>
  <si>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</si>
  <si>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</si>
  <si>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</si>
  <si>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</si>
  <si>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</si>
  <si>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</si>
  <si>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</si>
  <si>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</si>
  <si>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</si>
  <si>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</si>
  <si>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</si>
  <si>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</si>
  <si>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</si>
  <si>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</si>
  <si>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</si>
  <si>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</si>
  <si>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</si>
  <si>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</si>
  <si>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</si>
  <si>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</si>
  <si>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</si>
  <si>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</si>
  <si>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</si>
  <si>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</si>
  <si>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</si>
  <si>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</si>
  <si>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</si>
  <si>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</si>
  <si>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</si>
  <si>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</si>
  <si>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</si>
  <si>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</si>
  <si>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</si>
  <si>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</si>
  <si>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</si>
  <si>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</si>
  <si>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</si>
  <si>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</si>
  <si>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</si>
  <si>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AMICAL MONTERO ENCARNACION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</si>
  <si>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</si>
  <si>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</si>
  <si>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</si>
  <si>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</si>
  <si>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</si>
  <si>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</si>
  <si>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</si>
  <si>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</si>
  <si>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</si>
  <si>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</si>
  <si>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</si>
  <si>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</si>
  <si>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</si>
  <si>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</si>
  <si>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</si>
  <si>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</si>
  <si>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</si>
  <si>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</si>
  <si>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</si>
  <si>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</si>
  <si>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</si>
  <si>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</si>
  <si>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</si>
  <si>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</si>
  <si>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</si>
  <si>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</si>
  <si>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</si>
  <si>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</si>
  <si>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</si>
  <si>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</si>
  <si>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</si>
  <si>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</si>
  <si>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</si>
  <si>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</si>
  <si>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</si>
  <si>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</si>
  <si>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</si>
  <si>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</si>
  <si>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</si>
  <si>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</si>
  <si>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</si>
  <si>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</si>
  <si>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</si>
  <si>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</si>
  <si>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</si>
  <si>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</si>
  <si>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</si>
  <si>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</si>
  <si>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</si>
  <si>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</si>
  <si>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</si>
  <si>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</si>
  <si>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</si>
  <si>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</si>
  <si>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</si>
  <si>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</si>
  <si>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</si>
  <si>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</si>
  <si>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</si>
  <si>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</si>
  <si>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</si>
  <si>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</si>
  <si>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</si>
  <si>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</si>
  <si>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</si>
  <si>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</si>
  <si>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</si>
  <si>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</si>
  <si>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</si>
  <si>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</si>
  <si>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</si>
  <si>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</si>
  <si>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</si>
  <si>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</si>
  <si>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</si>
  <si>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</si>
  <si>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</si>
  <si>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</si>
  <si>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</si>
  <si>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</si>
  <si>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</si>
  <si>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</si>
  <si>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</si>
  <si>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</si>
  <si>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</si>
  <si>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</si>
  <si>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</si>
  <si>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</si>
  <si>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</si>
  <si>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</si>
  <si>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</si>
  <si>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LEIDY YLIANA FELIZ FELIZ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</si>
  <si>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</si>
  <si>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</si>
  <si>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</si>
  <si>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</si>
  <si>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</si>
  <si>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</si>
  <si>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</si>
  <si>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</si>
  <si>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</si>
  <si>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</si>
  <si>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</si>
  <si>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</si>
  <si>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</si>
  <si>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</si>
  <si>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</si>
  <si>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</si>
  <si>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</si>
  <si>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</si>
  <si>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</si>
  <si>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</si>
  <si>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</si>
  <si>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</si>
  <si>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</si>
  <si>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</si>
  <si>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</si>
  <si>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</si>
  <si>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</si>
  <si>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</si>
  <si>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</si>
  <si>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</si>
  <si>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</si>
  <si>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</si>
  <si>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</si>
  <si>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</si>
  <si>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</si>
  <si>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</si>
  <si>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</si>
  <si>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</si>
  <si>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</si>
  <si>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</si>
  <si>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</si>
  <si>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</si>
  <si>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</si>
  <si>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</si>
  <si>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</si>
  <si>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</si>
  <si>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</si>
  <si>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</si>
  <si>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</si>
  <si>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</si>
  <si>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</si>
  <si>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</si>
  <si>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</si>
  <si>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</si>
  <si>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</si>
  <si>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</si>
  <si>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</si>
  <si>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</si>
  <si>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</si>
  <si>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</si>
  <si>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</si>
  <si>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</si>
  <si>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</si>
  <si>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</si>
  <si>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</si>
  <si>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</si>
  <si>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</si>
  <si>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</si>
  <si>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</si>
  <si>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</si>
  <si>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</si>
  <si>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</si>
  <si>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</si>
  <si>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</si>
  <si>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</si>
  <si>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</si>
  <si>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</si>
  <si>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</si>
  <si>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</si>
  <si>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</si>
  <si>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</si>
  <si>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</si>
  <si>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</si>
  <si>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</si>
  <si>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</si>
  <si>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</si>
  <si>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</si>
  <si>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</si>
  <si>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</si>
  <si>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</si>
  <si>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</si>
  <si>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</si>
  <si>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</si>
  <si>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</si>
  <si>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</si>
  <si>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</si>
  <si>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</si>
  <si>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</si>
  <si>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</si>
  <si>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</si>
  <si>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</si>
  <si>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</si>
  <si>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</si>
  <si>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</si>
  <si>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</si>
  <si>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</si>
  <si>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</si>
  <si>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</si>
  <si>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</si>
  <si>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</si>
  <si>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</si>
  <si>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</si>
  <si>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</si>
  <si>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</si>
  <si>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</si>
  <si>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</si>
  <si>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</si>
  <si>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</si>
  <si>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</si>
  <si>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</si>
  <si>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</si>
  <si>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</si>
  <si>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</si>
  <si>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</si>
  <si>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</si>
  <si>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</si>
  <si>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</si>
  <si>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</si>
  <si>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</si>
  <si>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</si>
  <si>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</si>
  <si>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</si>
  <si>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</si>
  <si>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</si>
  <si>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</si>
  <si>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</si>
  <si>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</si>
  <si>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</si>
  <si>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</si>
  <si>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</si>
  <si>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</si>
  <si>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</si>
  <si>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</si>
  <si>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</si>
  <si>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</si>
  <si>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</si>
  <si>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</si>
  <si>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</si>
  <si>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</si>
  <si>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</si>
  <si>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</si>
  <si>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</si>
  <si>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01800698423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</si>
  <si>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</si>
  <si>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</si>
  <si>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</si>
  <si>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</si>
  <si>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</si>
  <si>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</si>
  <si>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</si>
  <si>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</si>
  <si>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</si>
  <si>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</si>
  <si>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</si>
  <si>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</si>
  <si>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</si>
  <si>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</si>
  <si>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</si>
  <si>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</si>
  <si>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</si>
  <si>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</si>
  <si>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</si>
  <si>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</si>
  <si>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</si>
  <si>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</si>
  <si>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</si>
  <si>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</si>
  <si>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</si>
  <si>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</si>
  <si>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</si>
  <si>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</si>
  <si>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</si>
  <si>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</si>
  <si>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</si>
  <si>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</si>
  <si>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</si>
  <si>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</si>
  <si>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</si>
  <si>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</si>
  <si>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</si>
  <si>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</si>
  <si>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</si>
  <si>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</si>
  <si>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</si>
  <si>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</si>
  <si>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</si>
  <si>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</si>
  <si>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</si>
  <si>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</si>
  <si>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</si>
  <si>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</si>
  <si>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</si>
  <si>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</si>
  <si>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</si>
  <si>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</si>
  <si>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</si>
  <si>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</si>
  <si>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</si>
  <si>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</si>
  <si>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</si>
  <si>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</si>
  <si>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</si>
  <si>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</si>
  <si>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</si>
  <si>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</si>
  <si>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</si>
  <si>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</si>
  <si>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</si>
  <si>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</si>
  <si>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</si>
  <si>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</si>
  <si>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</si>
  <si>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</si>
  <si>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</si>
  <si>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</si>
  <si>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</si>
  <si>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</si>
  <si>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</si>
  <si>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</si>
  <si>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</si>
  <si>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</si>
  <si>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</si>
  <si>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</si>
  <si>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</si>
  <si>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</si>
  <si>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</si>
  <si>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</si>
  <si>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</si>
  <si>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</si>
  <si>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</si>
  <si>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</si>
  <si>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</si>
  <si>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</si>
  <si>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</si>
  <si>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</si>
  <si>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</si>
  <si>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40236780371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</si>
  <si>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</si>
  <si>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</si>
  <si>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</si>
  <si>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</si>
  <si>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</si>
  <si>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</si>
  <si>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</si>
  <si>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</si>
  <si>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</si>
  <si>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</si>
  <si>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</si>
  <si>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</si>
  <si>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</si>
  <si>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</si>
  <si>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</si>
  <si>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</si>
  <si>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</si>
  <si>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</si>
  <si>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</si>
  <si>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</si>
  <si>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</si>
  <si>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</si>
  <si>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</si>
  <si>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</si>
  <si>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</si>
  <si>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</si>
  <si>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</si>
  <si>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</si>
  <si>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</si>
  <si>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</si>
  <si>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</si>
  <si>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</si>
  <si>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</si>
  <si>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</si>
  <si>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</si>
  <si>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</si>
  <si>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</si>
  <si>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</si>
  <si>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</si>
  <si>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</si>
  <si>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</si>
  <si>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</si>
  <si>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</si>
  <si>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</si>
  <si>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</si>
  <si>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</si>
  <si>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</si>
  <si>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</si>
  <si>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</si>
  <si>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</si>
  <si>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</si>
  <si>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</si>
  <si>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</si>
  <si>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</si>
  <si>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</si>
  <si>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</si>
  <si>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</si>
  <si>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</si>
  <si>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</si>
  <si>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</si>
  <si>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</si>
  <si>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</si>
  <si>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</si>
  <si>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</si>
  <si>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</si>
  <si>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</si>
  <si>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</si>
  <si>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</si>
  <si>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</si>
  <si>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</si>
  <si>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</si>
  <si>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</si>
  <si>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</si>
  <si>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</si>
  <si>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</si>
  <si>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</si>
  <si>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</si>
  <si>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</si>
  <si>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</si>
  <si>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</si>
  <si>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</si>
  <si>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</si>
  <si>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</si>
  <si>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</si>
  <si>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</si>
  <si>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</si>
  <si>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</si>
  <si>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</si>
  <si>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</si>
  <si>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</si>
  <si>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</si>
  <si>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</si>
  <si>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</si>
  <si>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</si>
  <si>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</si>
  <si>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</si>
  <si>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</si>
  <si>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</si>
  <si>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</si>
  <si>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</si>
  <si>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</si>
  <si>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</si>
  <si>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</si>
  <si>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</si>
  <si>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</si>
  <si>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</si>
  <si>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</si>
  <si>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</si>
  <si>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</si>
  <si>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</si>
  <si>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</si>
  <si>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</si>
  <si>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</si>
  <si>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</si>
  <si>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</si>
  <si>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</si>
  <si>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</si>
  <si>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</si>
  <si>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</si>
  <si>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</si>
  <si>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</si>
  <si>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</si>
  <si>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</si>
  <si>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</si>
  <si>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</si>
  <si>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</si>
  <si>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</si>
  <si>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</si>
  <si>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</si>
  <si>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</si>
  <si>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</si>
  <si>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</si>
  <si>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</si>
  <si>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</si>
  <si>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</si>
  <si>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</si>
  <si>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</si>
  <si>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</si>
  <si>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</si>
  <si>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</si>
  <si>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</si>
  <si>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</si>
  <si>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</si>
  <si>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</si>
  <si>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</si>
  <si>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</si>
  <si>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</si>
  <si>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</si>
  <si>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</si>
  <si>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</si>
  <si>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</si>
  <si>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</si>
  <si>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</si>
  <si>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</si>
  <si>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</si>
  <si>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</si>
  <si>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</si>
  <si>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</si>
  <si>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</si>
  <si>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</si>
  <si>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</si>
  <si>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</si>
  <si>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</si>
  <si>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</si>
  <si>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</si>
  <si>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</si>
  <si>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</si>
  <si>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</si>
  <si>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</si>
  <si>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</si>
  <si>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</si>
  <si>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</si>
  <si>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</si>
  <si>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</si>
  <si>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</si>
  <si>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</si>
  <si>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</si>
  <si>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</si>
  <si>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</si>
  <si>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</si>
  <si>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</si>
  <si>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</si>
  <si>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</si>
  <si>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</si>
  <si>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</si>
  <si>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</si>
  <si>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</si>
  <si>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</si>
  <si>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</si>
  <si>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</si>
  <si>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</si>
  <si>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</si>
  <si>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</si>
  <si>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</si>
  <si>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</si>
  <si>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</si>
  <si>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</si>
  <si>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</si>
  <si>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</si>
  <si>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</si>
  <si>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</si>
  <si>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</si>
  <si>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</si>
  <si>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</si>
  <si>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</si>
  <si>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</si>
  <si>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</si>
  <si>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</si>
  <si>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</si>
  <si>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</si>
  <si>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</si>
  <si>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</si>
  <si>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</si>
  <si>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</si>
  <si>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</si>
  <si>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</si>
  <si>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</si>
  <si>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</si>
  <si>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</si>
  <si>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</si>
  <si>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</si>
  <si>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</si>
  <si>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</si>
  <si>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</si>
  <si>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</si>
  <si>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</si>
  <si>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</si>
  <si>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</si>
  <si>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</si>
  <si>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</si>
  <si>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</si>
  <si>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</si>
  <si>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</si>
  <si>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</si>
  <si>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</si>
  <si>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</si>
  <si>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</si>
  <si>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</si>
  <si>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</si>
  <si>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</si>
  <si>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</si>
  <si>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</si>
  <si>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</si>
  <si>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</si>
  <si>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</si>
  <si>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</si>
  <si>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</si>
  <si>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</si>
  <si>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</si>
  <si>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</si>
  <si>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</si>
  <si>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</si>
  <si>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</si>
  <si>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</si>
  <si>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</si>
  <si>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</si>
  <si>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</si>
  <si>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</si>
  <si>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</si>
  <si>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</si>
  <si>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</si>
  <si>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</si>
  <si>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</si>
  <si>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</si>
  <si>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</si>
  <si>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</si>
  <si>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</si>
  <si>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</si>
  <si>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</si>
  <si>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</si>
  <si>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</si>
  <si>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</si>
  <si>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</si>
  <si>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</si>
  <si>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</si>
  <si>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</si>
  <si>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</si>
  <si>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</si>
  <si>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</si>
  <si>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</si>
  <si>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</si>
  <si>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</si>
  <si>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</si>
  <si>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</si>
  <si>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</si>
  <si>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</si>
  <si>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</si>
  <si>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</si>
  <si>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</si>
  <si>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</si>
  <si>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</si>
  <si>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</si>
  <si>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ANA JOHANNY DURAN ROSARIO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</si>
  <si>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</si>
  <si>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</si>
  <si>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</si>
  <si>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</si>
  <si>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</si>
  <si>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</si>
  <si>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</si>
  <si>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</si>
  <si>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</si>
  <si>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</si>
  <si>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</si>
  <si>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</si>
  <si>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</si>
  <si>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</si>
  <si>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</si>
  <si>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</si>
  <si>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</si>
  <si>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</si>
  <si>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</si>
  <si>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</si>
  <si>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</si>
  <si>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</si>
  <si>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</si>
  <si>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</si>
  <si>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</si>
  <si>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</si>
  <si>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</si>
  <si>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</si>
  <si>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</si>
  <si>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</si>
  <si>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</si>
  <si>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</si>
  <si>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00113139059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</si>
  <si>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</si>
  <si>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</si>
  <si>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</si>
  <si>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</si>
  <si>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</si>
  <si>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</si>
  <si>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</si>
  <si>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</si>
  <si>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</si>
  <si>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</si>
  <si>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</si>
  <si>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</si>
  <si>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</si>
  <si>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</si>
  <si>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</si>
  <si>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</si>
  <si>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</si>
  <si>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</si>
  <si>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40222839769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</si>
  <si>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</si>
  <si>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</si>
  <si>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</si>
  <si>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</si>
  <si>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</si>
  <si>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</si>
  <si>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</si>
  <si>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</si>
  <si>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</si>
  <si>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</si>
  <si>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</si>
  <si>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</si>
  <si>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</si>
  <si>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</si>
  <si>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</si>
  <si>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</si>
  <si>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</si>
  <si>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</si>
  <si>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</si>
  <si>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</si>
  <si>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</si>
  <si>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</si>
  <si>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</si>
  <si>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</si>
  <si>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00101028314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</si>
  <si>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</si>
  <si>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</si>
  <si>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</si>
  <si>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</si>
  <si>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</si>
  <si>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</si>
  <si>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</si>
  <si>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</si>
  <si>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</si>
  <si>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</si>
  <si>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</si>
  <si>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</si>
  <si>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</si>
  <si>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</si>
  <si>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</si>
  <si>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</si>
  <si>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</si>
  <si>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</si>
  <si>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</si>
  <si>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</si>
  <si>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</si>
  <si>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</si>
  <si>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</si>
  <si>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</si>
  <si>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</si>
  <si>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</si>
  <si>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</si>
  <si>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</si>
  <si>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</si>
  <si>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</si>
  <si>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</si>
  <si>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</si>
  <si>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</si>
  <si>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</si>
  <si>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</si>
  <si>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</si>
  <si>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</si>
  <si>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</si>
  <si>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</si>
  <si>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</si>
  <si>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</si>
  <si>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</si>
  <si>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</si>
  <si>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</si>
  <si>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</si>
  <si>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</si>
  <si>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</si>
  <si>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</si>
  <si>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</si>
  <si>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</si>
  <si>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</si>
  <si>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</si>
  <si>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</si>
  <si>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</si>
  <si>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</si>
  <si>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</si>
  <si>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</si>
  <si>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01400129944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</si>
  <si>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</si>
  <si>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</si>
  <si>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</si>
  <si>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</si>
  <si>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</si>
  <si>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</si>
  <si>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</si>
  <si>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</si>
  <si>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</si>
  <si>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</si>
  <si>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</si>
  <si>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</si>
  <si>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</si>
  <si>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</si>
  <si>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</si>
  <si>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</si>
  <si>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</si>
  <si>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22800005070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</si>
  <si>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</si>
  <si>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</si>
  <si>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</si>
  <si>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</si>
  <si>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</si>
  <si>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</si>
  <si>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</si>
  <si>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</si>
  <si>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</si>
  <si>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</si>
  <si>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</si>
  <si>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</si>
  <si>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</si>
  <si>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</si>
  <si>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</si>
  <si>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</si>
  <si>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</si>
  <si>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</si>
  <si>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</si>
  <si>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</si>
  <si>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</si>
  <si>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</si>
  <si>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</si>
  <si>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</si>
  <si>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</si>
  <si>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</si>
  <si>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</si>
  <si>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</si>
  <si>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</si>
  <si>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</si>
  <si>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</si>
  <si>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</si>
  <si>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</si>
  <si>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</si>
  <si>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</si>
  <si>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</si>
  <si>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</si>
  <si>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</si>
  <si>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</si>
  <si>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</si>
  <si>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</si>
  <si>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</si>
  <si>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</si>
  <si>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</si>
  <si>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</si>
  <si>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</si>
  <si>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</si>
  <si>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</si>
  <si>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</si>
  <si>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22500056415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</si>
  <si>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</si>
  <si>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</si>
  <si>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</si>
  <si>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</si>
  <si>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</si>
  <si>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</si>
  <si>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</si>
  <si>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</si>
  <si>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</si>
  <si>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</si>
  <si>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03701262747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</si>
  <si>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</si>
  <si>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</si>
  <si>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</si>
  <si>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</si>
  <si>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</si>
  <si>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</si>
  <si>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</si>
  <si>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</si>
  <si>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</si>
  <si>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</si>
  <si>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</si>
  <si>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</si>
  <si>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</si>
  <si>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</si>
  <si>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</si>
  <si>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</si>
  <si>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</si>
  <si>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</si>
  <si>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</si>
  <si>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</si>
  <si>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</si>
  <si>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</si>
  <si>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</si>
  <si>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</si>
  <si>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</si>
  <si>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</si>
  <si>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</si>
  <si>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</si>
  <si>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</si>
  <si>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</si>
  <si>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</si>
  <si>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</si>
  <si>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</si>
  <si>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</si>
  <si>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</si>
  <si>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</si>
  <si>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</si>
  <si>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</si>
  <si>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</si>
  <si>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</si>
  <si>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</si>
  <si>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</si>
  <si>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</si>
  <si>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</si>
  <si>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</si>
  <si>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</si>
  <si>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</si>
  <si>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</si>
  <si>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</si>
  <si>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</si>
  <si>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</si>
  <si>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</si>
  <si>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</si>
  <si>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</si>
  <si>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</si>
  <si>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</si>
  <si>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</si>
  <si>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</si>
  <si>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</si>
  <si>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</si>
  <si>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</si>
  <si>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</si>
  <si>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</si>
  <si>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</si>
  <si>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</si>
  <si>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</si>
  <si>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</si>
  <si>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YESSICA DURAN ALCANTARA DE TEJEDA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</si>
  <si>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</si>
  <si>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</si>
  <si>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</si>
  <si>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</si>
  <si>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</si>
  <si>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</si>
  <si>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</si>
  <si>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</si>
  <si>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</si>
  <si>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FRANCESCA ISABELLE YARULL UREÑA</t>
  </si>
  <si>
    <t>40224098166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</si>
  <si>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</si>
  <si>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</si>
  <si>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</si>
  <si>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</si>
  <si>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</si>
  <si>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</si>
  <si>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</si>
  <si>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</si>
  <si>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APOLINAR VALDEZ LIRANZO</t>
  </si>
  <si>
    <t>01600163602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</si>
  <si>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</si>
  <si>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</si>
  <si>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</si>
  <si>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</si>
  <si>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</si>
  <si>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</si>
  <si>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</si>
  <si>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</si>
  <si>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</si>
  <si>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</si>
  <si>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</si>
  <si>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</si>
  <si>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</si>
  <si>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</si>
  <si>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</si>
  <si>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</si>
  <si>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</si>
  <si>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</si>
  <si>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</si>
  <si>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</si>
  <si>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</si>
  <si>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</si>
  <si>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</si>
  <si>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</si>
  <si>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</si>
  <si>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</si>
  <si>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</si>
  <si>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</si>
  <si>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</si>
  <si>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</si>
  <si>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</si>
  <si>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</si>
  <si>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</si>
  <si>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</si>
  <si>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</si>
  <si>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</si>
  <si>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</si>
  <si>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</si>
  <si>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</si>
  <si>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</si>
  <si>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</si>
  <si>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</si>
  <si>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</si>
  <si>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</si>
  <si>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</si>
  <si>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</si>
  <si>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</si>
  <si>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</si>
  <si>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</si>
  <si>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</si>
  <si>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</si>
  <si>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</si>
  <si>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</si>
  <si>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</si>
  <si>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</si>
  <si>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</si>
  <si>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</si>
  <si>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</si>
  <si>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</si>
  <si>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</si>
  <si>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</si>
  <si>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</si>
  <si>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</si>
  <si>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</si>
  <si>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</si>
  <si>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</si>
  <si>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</si>
  <si>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</si>
  <si>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</si>
  <si>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</si>
  <si>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</si>
  <si>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</si>
  <si>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</si>
  <si>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</si>
  <si>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</si>
  <si>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</si>
  <si>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</si>
  <si>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</si>
  <si>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</si>
  <si>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</si>
  <si>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</si>
  <si>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</si>
  <si>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</si>
  <si>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</si>
  <si>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</si>
  <si>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</si>
  <si>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</si>
  <si>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</si>
  <si>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</si>
  <si>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</si>
  <si>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</si>
  <si>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</si>
  <si>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</si>
  <si>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</si>
  <si>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CARMEN ALICIA TEJADA SUERO</t>
  </si>
  <si>
    <t>EDDWARD JAVIER GIL MONEGRO</t>
  </si>
  <si>
    <t>FRANCISCO ANTONIO LOPEZ FRIAS</t>
  </si>
  <si>
    <t>JEANNETTE ALTAGRACIA MACARIO RODRIGU</t>
  </si>
  <si>
    <t>TECNICO EN COMPRAS Y CONTRATAC</t>
  </si>
  <si>
    <t>COORDINADOR (A) DE PLANIFICACI</t>
  </si>
  <si>
    <t>ENC. SECCION CORRESPONDENCIA Y</t>
  </si>
  <si>
    <t>ENC. RELACIONES INTERNACIONALE</t>
  </si>
  <si>
    <t>COORDINADOR (A) DE COMPENSACIO</t>
  </si>
  <si>
    <t>ANALISTA DESARROLLO INSTITUCIO</t>
  </si>
  <si>
    <t>ANALISTA DE COMPRAS Y CONTRATA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</si>
  <si>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</si>
  <si>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</si>
  <si>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</si>
  <si>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</si>
  <si>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</si>
  <si>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</si>
  <si>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</si>
  <si>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</si>
  <si>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</si>
  <si>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</si>
  <si>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</si>
  <si>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</si>
  <si>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</si>
  <si>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</si>
  <si>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</si>
  <si>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</si>
  <si>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</si>
  <si>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</si>
  <si>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</si>
  <si>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</si>
  <si>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</si>
  <si>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</si>
  <si>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</si>
  <si>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</si>
  <si>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</si>
  <si>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</si>
  <si>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</si>
  <si>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</si>
  <si>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</si>
  <si>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</si>
  <si>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</si>
  <si>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</si>
  <si>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</si>
  <si>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</si>
  <si>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</si>
  <si>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</si>
  <si>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</si>
  <si>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</si>
  <si>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</si>
  <si>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</si>
  <si>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</si>
  <si>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</si>
  <si>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</si>
  <si>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</si>
  <si>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</si>
  <si>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</si>
  <si>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</si>
  <si>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</si>
  <si>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</si>
  <si>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</si>
  <si>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</si>
  <si>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</si>
  <si>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</si>
  <si>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</si>
  <si>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</si>
  <si>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</si>
  <si>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</si>
  <si>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</si>
  <si>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</si>
  <si>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</si>
  <si>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</si>
  <si>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</si>
  <si>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</si>
  <si>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</si>
  <si>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</si>
  <si>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</si>
  <si>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LISETTE IVONNE MATILDE VEGA SANZ DE</t>
  </si>
  <si>
    <t>LUISANA DOMINGUEZ PEREZ</t>
  </si>
  <si>
    <t>MARTHA ALFONSINA DE LA ESP. ROQUEL A</t>
  </si>
  <si>
    <t>PIEDAD ALTAGRACIA MONTE DE OCA DE AL</t>
  </si>
  <si>
    <t>RAFAEL EMILIO URE¿A OLIVA</t>
  </si>
  <si>
    <t>RAMON ANTONIO VALDEMAR JIMENEZ BATIS</t>
  </si>
  <si>
    <t>RUBEN ADOLFO TASCON BEDOYA</t>
  </si>
  <si>
    <t>VICTOR MANUEL MATEO PEÑA</t>
  </si>
  <si>
    <t>FARAILDA E DE LAS M MARTINEZ HERNAND</t>
  </si>
  <si>
    <t>MARTA BERNARDITA DE LOURDES MEJIA DE</t>
  </si>
  <si>
    <t>ROSA EVANGELISTA DE LOS BISONO ESPAI</t>
  </si>
  <si>
    <t>JENIFFER BARBRA NUÑEZ GUIO</t>
  </si>
  <si>
    <t>JOSE MIGUEL ANGULO MORROBEL</t>
  </si>
  <si>
    <t>JOSE SINENCIO APOLINAR ESPINAL TAVER</t>
  </si>
  <si>
    <t>MARIA DEL CARMEN VICENTE YEPES</t>
  </si>
  <si>
    <t>MODESTO ANTONIO FELIZ EUGENIO</t>
  </si>
  <si>
    <t>ELIZABETH DEL CARMEN SILVESTRE GARCI</t>
  </si>
  <si>
    <t>INDHIARA ADRIANNA HERRERA DEL ROSARI</t>
  </si>
  <si>
    <t>LOURDES MARGARITA MARMOLEJOS VILLAVI</t>
  </si>
  <si>
    <t>MERCEDES VICTORIANA LAUREANO DE PATR</t>
  </si>
  <si>
    <t>LUIS FRANCISCO DE LOS SANTOS ESPINOS</t>
  </si>
  <si>
    <t>ANA ROSA DE PAULA</t>
  </si>
  <si>
    <t>CARLOS FRANCISCO ELIAS</t>
  </si>
  <si>
    <t>FIRELYS MIGUELINA FERNANDEZ FERNANDE</t>
  </si>
  <si>
    <t>GUSTAVO FLORIAN SEIS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</si>
  <si>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</si>
  <si>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</si>
  <si>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</si>
  <si>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</si>
  <si>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</si>
  <si>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</si>
  <si>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</si>
  <si>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</si>
  <si>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</si>
  <si>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</si>
  <si>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</si>
  <si>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</si>
  <si>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</si>
  <si>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</si>
  <si>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</si>
  <si>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</si>
  <si>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</si>
  <si>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</si>
  <si>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</si>
  <si>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</si>
  <si>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</si>
  <si>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</si>
  <si>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</si>
  <si>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</si>
  <si>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</si>
  <si>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NICOLE ESPEJO FERNANDEZ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</si>
  <si>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</si>
  <si>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</si>
  <si>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</si>
  <si>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</si>
  <si>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</si>
  <si>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</si>
  <si>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</si>
  <si>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</si>
  <si>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</si>
  <si>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</si>
  <si>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JUAN FRANCISCO DE JESUS DE JESUS SAN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</si>
  <si>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</si>
  <si>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</si>
  <si>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</si>
  <si>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</si>
  <si>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</si>
  <si>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</si>
  <si>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</si>
  <si>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</si>
  <si>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ANNY MARIEL TEJADA HIDALGO DE BAUTIS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</si>
  <si>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</si>
  <si>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</si>
  <si>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</si>
  <si>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</si>
  <si>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</si>
  <si>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</si>
  <si>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</si>
  <si>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</si>
  <si>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</si>
  <si>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</si>
  <si>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</si>
  <si>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</si>
  <si>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</si>
  <si>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</si>
  <si>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</si>
  <si>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</si>
  <si>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</si>
  <si>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</si>
  <si>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</si>
  <si>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</si>
  <si>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</si>
  <si>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</si>
  <si>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</si>
  <si>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</si>
  <si>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</si>
  <si>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</si>
  <si>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</si>
  <si>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</si>
  <si>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</si>
  <si>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</si>
  <si>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</si>
  <si>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</si>
  <si>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</si>
  <si>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</si>
  <si>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</si>
  <si>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</si>
  <si>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</si>
  <si>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</si>
  <si>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</si>
  <si>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</si>
  <si>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</si>
  <si>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</si>
  <si>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</si>
  <si>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</si>
  <si>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</si>
  <si>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</si>
  <si>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</si>
  <si>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</si>
  <si>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</si>
  <si>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</si>
  <si>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</si>
  <si>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</si>
  <si>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</si>
  <si>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</si>
  <si>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</si>
  <si>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TECNICO(A) DE COMPRAS</t>
  </si>
  <si>
    <t>ANALISTA FINANCIERO (A)</t>
  </si>
  <si>
    <t>ADONAY SANTANA TORRES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</si>
  <si>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</si>
  <si>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</si>
  <si>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</si>
  <si>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</si>
  <si>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</si>
  <si>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</si>
  <si>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</si>
  <si>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</si>
  <si>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AMARILIS ANTINEA SUAREZ DE QUEVEDO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</si>
  <si>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</si>
  <si>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</si>
  <si>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</si>
  <si>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</si>
  <si>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</si>
  <si>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</si>
  <si>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</si>
  <si>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</si>
  <si>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</si>
  <si>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</si>
  <si>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</si>
  <si>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</si>
  <si>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</si>
  <si>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</si>
  <si>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</si>
  <si>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01300368196</t>
  </si>
  <si>
    <t>BEYANIRA PAREDES GARCIA</t>
  </si>
  <si>
    <t>22300650151</t>
  </si>
  <si>
    <t>BRAHYLLANS JUNIOR JESUS RODRIGUEZ GO</t>
  </si>
  <si>
    <t>40227942592</t>
  </si>
  <si>
    <t>TECNICO DE AUDIOVISUALES</t>
  </si>
  <si>
    <t>BREMO ODALIS LUGO FELIZ</t>
  </si>
  <si>
    <t>CARLOS JOEL MUÑOZ CABRERA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</si>
  <si>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</si>
  <si>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</si>
  <si>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</si>
  <si>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</si>
  <si>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</si>
  <si>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</si>
  <si>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</si>
  <si>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</si>
  <si>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</si>
  <si>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</si>
  <si>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</si>
  <si>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</si>
  <si>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</si>
  <si>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</si>
  <si>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ANTONIO SANTANA REYNOSO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</si>
  <si>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</si>
  <si>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</si>
  <si>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</si>
  <si>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</si>
  <si>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</si>
  <si>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</si>
  <si>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</si>
  <si>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</si>
  <si>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</si>
  <si>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</si>
  <si>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</si>
  <si>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</si>
  <si>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</si>
  <si>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</si>
  <si>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</si>
  <si>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</si>
  <si>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FELIX PABLO PAREDES GOMEZ</t>
  </si>
  <si>
    <t>FIOR D' ALEXANDRA DEL ROSARIO LOPEZ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</si>
  <si>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</si>
  <si>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</si>
  <si>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</si>
  <si>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</si>
  <si>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</si>
  <si>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</si>
  <si>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</si>
  <si>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</si>
  <si>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</si>
  <si>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GLORIA MIGUELUDIS CALDERON GONZALEZ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</si>
  <si>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</si>
  <si>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</si>
  <si>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</si>
  <si>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</si>
  <si>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</si>
  <si>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</si>
  <si>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</si>
  <si>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</si>
  <si>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</si>
  <si>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</si>
  <si>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</si>
  <si>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</si>
  <si>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</si>
  <si>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</si>
  <si>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</si>
  <si>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</si>
  <si>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</si>
  <si>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</si>
  <si>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</si>
  <si>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</si>
  <si>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</si>
  <si>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</si>
  <si>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</si>
  <si>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</si>
  <si>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</si>
  <si>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</si>
  <si>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</si>
  <si>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</si>
  <si>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</si>
  <si>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</si>
  <si>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</si>
  <si>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</si>
  <si>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</si>
  <si>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</si>
  <si>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</si>
  <si>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MANUEL UCETA RODRIGUEZ</t>
  </si>
  <si>
    <t>JOHAN MARCOS HERNANDEZ CARRASCO</t>
  </si>
  <si>
    <t>40209971585</t>
  </si>
  <si>
    <t>JOHANNA IVETTE JIMENEZ HERNANDEZ</t>
  </si>
  <si>
    <t>00114947583</t>
  </si>
  <si>
    <t>JOHANNY GARCIA RAMOS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</si>
  <si>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</si>
  <si>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</si>
  <si>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</si>
  <si>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</si>
  <si>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</si>
  <si>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</si>
  <si>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</si>
  <si>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</si>
  <si>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</si>
  <si>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JOSE EMMANUEL DE LOS SANTOS JAQUEZ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</si>
  <si>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</si>
  <si>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</si>
  <si>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</si>
  <si>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</si>
  <si>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</si>
  <si>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</si>
  <si>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</si>
  <si>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</si>
  <si>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</si>
  <si>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</si>
  <si>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</si>
  <si>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</si>
  <si>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</si>
  <si>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</si>
  <si>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</si>
  <si>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</si>
  <si>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</si>
  <si>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</si>
  <si>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</si>
  <si>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JUANA YOMAIRA DEL JESUS CASADO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</si>
  <si>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</si>
  <si>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</si>
  <si>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</si>
  <si>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</si>
  <si>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</si>
  <si>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</si>
  <si>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</si>
  <si>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</si>
  <si>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</si>
  <si>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</si>
  <si>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</si>
  <si>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LILIANA UREÑA RODRIGUEZ</t>
  </si>
  <si>
    <t>LORENZA MEJIA RAMOS</t>
  </si>
  <si>
    <t>05000354653</t>
  </si>
  <si>
    <t>TECNICO DE ACCESO A LA INFORMA</t>
  </si>
  <si>
    <t>LUCY ELIZABETH ENELIS BELEN</t>
  </si>
  <si>
    <t>13800036165</t>
  </si>
  <si>
    <t>LUIS MAXIMILIANO QUEZADA PEREZ</t>
  </si>
  <si>
    <t>MARCOS VILLAMAN CASTILLO</t>
  </si>
  <si>
    <t>09700124838</t>
  </si>
  <si>
    <t>MARIA BELISA RAMIREZ CASANOVA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</si>
  <si>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</si>
  <si>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</si>
  <si>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</si>
  <si>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</si>
  <si>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</si>
  <si>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</si>
  <si>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</si>
  <si>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</si>
  <si>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</si>
  <si>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</si>
  <si>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MARLON OSCAR ANZELLOTTI GONZALEZ</t>
  </si>
  <si>
    <t>MARYELIN OVALLE CONTRERAS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</si>
  <si>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</si>
  <si>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</si>
  <si>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</si>
  <si>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</si>
  <si>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</si>
  <si>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</si>
  <si>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</si>
  <si>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</si>
  <si>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MIGUEL ANTONIO RESTITUYO GOMEZ</t>
  </si>
  <si>
    <t>MILAGROS TERESITA HUERTA SANABRIA</t>
  </si>
  <si>
    <t>40225155866</t>
  </si>
  <si>
    <t>MILCIADES AUGUSTO HERRERA RAMIREZ</t>
  </si>
  <si>
    <t>02800106482</t>
  </si>
  <si>
    <t>MILTON YSMAEL MENA JACKSON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</si>
  <si>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</si>
  <si>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</si>
  <si>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</si>
  <si>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</si>
  <si>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</si>
  <si>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</si>
  <si>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</si>
  <si>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</si>
  <si>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</si>
  <si>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</si>
  <si>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</si>
  <si>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</si>
  <si>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</si>
  <si>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</si>
  <si>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</si>
  <si>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</si>
  <si>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</si>
  <si>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</si>
  <si>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</si>
  <si>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</si>
  <si>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</si>
  <si>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</si>
  <si>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</si>
  <si>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</si>
  <si>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</si>
  <si>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</si>
  <si>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</si>
  <si>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</si>
  <si>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</si>
  <si>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</si>
  <si>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</si>
  <si>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</si>
  <si>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ROSA ELBA PAEZ DE SILVA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</si>
  <si>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</si>
  <si>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</si>
  <si>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</si>
  <si>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</si>
  <si>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</si>
  <si>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</si>
  <si>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</si>
  <si>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</si>
  <si>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</si>
  <si>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</si>
  <si>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</si>
  <si>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</si>
  <si>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</si>
  <si>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</si>
  <si>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</si>
  <si>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</si>
  <si>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</si>
  <si>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</si>
  <si>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</si>
  <si>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</si>
  <si>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</si>
  <si>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</si>
  <si>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</si>
  <si>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</si>
  <si>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</si>
  <si>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</si>
  <si>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</si>
  <si>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</si>
  <si>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</si>
  <si>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</si>
  <si>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</si>
  <si>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</si>
  <si>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</si>
  <si>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</si>
  <si>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</si>
  <si>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</si>
  <si>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</si>
  <si>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</si>
  <si>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</si>
  <si>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</si>
  <si>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YDALIA YANAHID MARTINEZ MEJIA</t>
  </si>
  <si>
    <t>YESIKA ARIAS SANTANA</t>
  </si>
  <si>
    <t>22301190207</t>
  </si>
  <si>
    <t>YIRIELY KISBEL ABREU JIMENEZ</t>
  </si>
  <si>
    <t>YNGRIS MARIA VARGAS DE RAPOSO</t>
  </si>
  <si>
    <t>YOVANNY MANUEL JOSE FLORENTINO</t>
  </si>
  <si>
    <t>PRIMA DE TRANSPORTE</t>
  </si>
  <si>
    <t>MENSAJERO(A)</t>
  </si>
  <si>
    <t>CESAR AUGUSTO VALDEZ SEVERINO</t>
  </si>
  <si>
    <t>00106207418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</si>
  <si>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</si>
  <si>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</si>
  <si>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</si>
  <si>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</si>
  <si>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</si>
  <si>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</si>
  <si>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</si>
  <si>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</si>
  <si>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</si>
  <si>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JEANNETTE ALTAGRACIA MACARIO RODRIGUEZ</t>
  </si>
  <si>
    <t>FRANCISCO LOPEZ FRIAS</t>
  </si>
  <si>
    <t>JOHANNY GARCIA MATOS</t>
  </si>
  <si>
    <t>EDDWARD JAVIER GARCIA MONEGRO</t>
  </si>
  <si>
    <t>NEREYDA ALTAGRACIA ABREU SANCHEZ  DE ORTIZ</t>
  </si>
  <si>
    <t>JOSÉ EMMANUEL DE LOS SANTOS JAQUEZ</t>
  </si>
  <si>
    <t>BETY ZULEIKA PIMENTEL MEJIA DE JIMENEZ</t>
  </si>
  <si>
    <t>FIOR D' ALEXANDRA DEL ROSARIO LOPEZ CAPELLAN</t>
  </si>
  <si>
    <t>ROSA ELBA PAEZ</t>
  </si>
  <si>
    <t>TECNICO DE ACCESO A LA INFORMACION</t>
  </si>
  <si>
    <t>JUAN FRANCISCO DE JESUS DE JESUS SANTANA</t>
  </si>
  <si>
    <t>ANNY MARIEL TEJADA HIDALGO DE BAUTISTA</t>
  </si>
  <si>
    <t>ROBERTO ANDRES TOLENTINO DE LOS SANTOS</t>
  </si>
  <si>
    <t>BRAHYLLANS JUNIOR JESUS RODRIGUEZ GOMEZ</t>
  </si>
  <si>
    <t>LUIS FRANCISCO DE LOS SANTOS ESPINOSA</t>
  </si>
  <si>
    <t>2.1.1.2.03</t>
  </si>
  <si>
    <t>2.1.2.2.04</t>
  </si>
  <si>
    <t>CODIGO</t>
  </si>
  <si>
    <t>Gen</t>
  </si>
  <si>
    <t>CODLUGAR</t>
  </si>
  <si>
    <t>01/12/2022</t>
  </si>
  <si>
    <t>01/06/2023</t>
  </si>
  <si>
    <t>01/08/2022</t>
  </si>
  <si>
    <t>01/02/2023</t>
  </si>
  <si>
    <t>01/09/2022</t>
  </si>
  <si>
    <t>01/03/2023</t>
  </si>
  <si>
    <t>`</t>
  </si>
  <si>
    <t>01/01/2023</t>
  </si>
  <si>
    <t>01/07/2023</t>
  </si>
  <si>
    <t>DAYSI MIGUELINA JIMENEZ SECLI</t>
  </si>
  <si>
    <t>MARCOS ANTONIO WALTER AGÜERO</t>
  </si>
  <si>
    <t>NEREYDA ALTAGRACIA ABREU SANCHEZ DE ORTIZ</t>
  </si>
  <si>
    <t>NIKAURY YURIDIA GARCIA PEREZ</t>
  </si>
  <si>
    <t>RAIZA VALENTINA PRESTOL ALMANZAR DE C.</t>
  </si>
  <si>
    <t>SHAILYN CATHERINE ROBLES DE FERNANDEZ</t>
  </si>
  <si>
    <t>09/11/2022</t>
  </si>
  <si>
    <t>01/11/2022</t>
  </si>
  <si>
    <t>01/05/2023</t>
  </si>
  <si>
    <t>10/10/2022</t>
  </si>
  <si>
    <t>10/04/2023</t>
  </si>
  <si>
    <t>16/11/2022</t>
  </si>
  <si>
    <t>16/05/2023</t>
  </si>
  <si>
    <t>10/11/2022</t>
  </si>
  <si>
    <t>10/05/2023</t>
  </si>
  <si>
    <t>04/11/2022</t>
  </si>
  <si>
    <t>17/08/2022</t>
  </si>
  <si>
    <t>19/10/2022</t>
  </si>
  <si>
    <t>01/10/2022</t>
  </si>
  <si>
    <t>01/04/2023</t>
  </si>
  <si>
    <t>20/11/2022</t>
  </si>
  <si>
    <t>03/07/2022</t>
  </si>
  <si>
    <t>03/01/2023</t>
  </si>
  <si>
    <t>06/07/2022</t>
  </si>
  <si>
    <t>04/07/2022</t>
  </si>
  <si>
    <t>04/01/2023</t>
  </si>
  <si>
    <t>29/07/2022</t>
  </si>
  <si>
    <t>29/01/2023</t>
  </si>
  <si>
    <t>21/09/2022</t>
  </si>
  <si>
    <t>21/03/2023</t>
  </si>
  <si>
    <t>01/07/2022</t>
  </si>
  <si>
    <t>14/09/2022</t>
  </si>
  <si>
    <t>14/03/2023</t>
  </si>
  <si>
    <t>03/11/2022</t>
  </si>
  <si>
    <t>03/05/2023</t>
  </si>
  <si>
    <t>08/11/2022</t>
  </si>
  <si>
    <t>08/05/2023</t>
  </si>
  <si>
    <t>04/09/2022</t>
  </si>
  <si>
    <t>04/03/2023</t>
  </si>
  <si>
    <t>01/12/022</t>
  </si>
  <si>
    <t>03/10/2022</t>
  </si>
  <si>
    <t>03/04/2023</t>
  </si>
  <si>
    <t>03/09/2022</t>
  </si>
  <si>
    <t>03/03/2023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</si>
  <si>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</si>
  <si>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</si>
  <si>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</si>
  <si>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</si>
  <si>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</si>
  <si>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</si>
  <si>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</si>
  <si>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</si>
  <si>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</si>
  <si>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</si>
  <si>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</si>
  <si>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</si>
  <si>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</si>
  <si>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</si>
  <si>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</si>
  <si>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</si>
  <si>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</si>
  <si>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</si>
  <si>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</si>
  <si>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</si>
  <si>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40225175567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</si>
  <si>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</si>
  <si>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</si>
  <si>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</si>
  <si>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</si>
  <si>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</si>
  <si>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</si>
  <si>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</si>
  <si>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</si>
  <si>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</si>
  <si>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</si>
  <si>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</si>
  <si>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</si>
  <si>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</si>
  <si>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</si>
  <si>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</si>
  <si>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</si>
  <si>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</si>
  <si>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</si>
  <si>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</si>
  <si>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YADIRI  ESTEFANI ROSADO PEREZ</t>
  </si>
  <si>
    <t>GILDA LAURA CASANOVA LOPEZ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</si>
  <si>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</si>
  <si>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</si>
  <si>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</si>
  <si>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</si>
  <si>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</si>
  <si>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</si>
  <si>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</si>
  <si>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</si>
  <si>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</si>
  <si>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</si>
  <si>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</si>
  <si>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</si>
  <si>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</si>
  <si>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</si>
  <si>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</si>
  <si>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</si>
  <si>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</si>
  <si>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</si>
  <si>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</si>
  <si>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</si>
  <si>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MILAGROS CONSUELO DE LA ALTAGR GERMA</t>
  </si>
  <si>
    <t>DEPTO. DE COMPRAS Y CONTRATACIONES</t>
  </si>
  <si>
    <t>DIR. DE RECURSOS HUMANOS</t>
  </si>
  <si>
    <t>DIR. DE PLANIFICACION Y DESARROLLO</t>
  </si>
  <si>
    <t>DEPTO. DE EJECUCION PRESUPUESTARIA</t>
  </si>
  <si>
    <t>VICEMINIST. DE CREATIVIDAD Y FORMACION</t>
  </si>
  <si>
    <t>DEPARTAMENTO DE RELACIONES LABORALES Y S</t>
  </si>
  <si>
    <t>DIRECCION DE PROMOCION DEL TURISMO Y ART</t>
  </si>
  <si>
    <t>DEPARTAMENTO DE ORGANIZACION DEL TRABAJO</t>
  </si>
  <si>
    <t>DEPARTAMENTO DE FORMULACION , MONITOREO</t>
  </si>
  <si>
    <t>2.1.1.2.09</t>
  </si>
  <si>
    <t>CARACTER EVENTUAL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</si>
  <si>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</si>
  <si>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</si>
  <si>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</si>
  <si>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</si>
  <si>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</si>
  <si>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</si>
  <si>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</si>
  <si>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</si>
  <si>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</si>
  <si>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</si>
  <si>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</si>
  <si>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</si>
  <si>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</si>
  <si>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DIR. NACIONAL DE PATRIMONIO MONUMENTAL</t>
  </si>
  <si>
    <t>VICEMINIS. DE CREAT. Y FORM. ARTISTICA</t>
  </si>
  <si>
    <t>DIR. JURIDICA</t>
  </si>
  <si>
    <t>DEPTO. DE CORRESPONDENCIA Y ARCHIVO</t>
  </si>
  <si>
    <t>COM. NACIONAL DE ESPECTACULOS PUBLICOS</t>
  </si>
  <si>
    <t>COM. INTERSEC. P/POLIT., LECTURA Y BIBLO</t>
  </si>
  <si>
    <t>STATUS2</t>
  </si>
  <si>
    <t>TIPO</t>
  </si>
  <si>
    <t>MILAGROS CONSUELO DE LA ALTAGR GERMAN</t>
  </si>
  <si>
    <t>Dirección General de Recursos Humanos</t>
  </si>
  <si>
    <t>00113817357</t>
  </si>
  <si>
    <t>00104949201</t>
  </si>
  <si>
    <t>22500405364</t>
  </si>
  <si>
    <t>22301406769</t>
  </si>
  <si>
    <t>07800148319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</si>
  <si>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</si>
  <si>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</si>
  <si>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</si>
  <si>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</si>
  <si>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</si>
  <si>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</si>
  <si>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</si>
  <si>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</si>
  <si>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</si>
  <si>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</si>
  <si>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AGRIMENSOR</t>
  </si>
  <si>
    <t>APOLINAR LIZ RODRIGUEZ</t>
  </si>
  <si>
    <t>PROFESOR DE VIOLIN</t>
  </si>
  <si>
    <t>VICEMINIS. P. LA DESCENTRALIZACION Y COO</t>
  </si>
  <si>
    <t>JAIRON ALBERTO FRANCISCO MATEO</t>
  </si>
  <si>
    <t>ADMINISTRADOR REDES SOCIALES</t>
  </si>
  <si>
    <t>JOHANNA VILLAR FLORENTINO</t>
  </si>
  <si>
    <t>JOSE MANUEL TRINIDAD MATOS</t>
  </si>
  <si>
    <t>JUAN MANUEL REYES SANTANA</t>
  </si>
  <si>
    <t>JUANA MARIA INMACULADA CHECO DE ARVE</t>
  </si>
  <si>
    <t>ASESORA ADMINISTRATIVA</t>
  </si>
  <si>
    <t>MAIKI MANUEL ENRIQUE FLORIAN</t>
  </si>
  <si>
    <t>NASARIO CARMONA BELTRAN</t>
  </si>
  <si>
    <t>DEPTO. DE COOPERACION INTERNACIONAL</t>
  </si>
  <si>
    <t>ASESORA DEL MINISTRO</t>
  </si>
  <si>
    <t>RAFAEL DE JESUS MIRABAL MONTES DE OC</t>
  </si>
  <si>
    <t>ROBERTO PEREZ NAUD</t>
  </si>
  <si>
    <t>VICTOR MANUEL CABRERA UBRI</t>
  </si>
  <si>
    <t>PERSONAL DE CARACTER EVENTUAL</t>
  </si>
  <si>
    <t>JUANA MARIA INMACULADA CHECO DE ARVELO</t>
  </si>
  <si>
    <t>COORD. BANDA MUSICA REGION CIBA</t>
  </si>
  <si>
    <t>RAFAEL DE JESUS MIRABAL MONTES DE OCA</t>
  </si>
  <si>
    <t>Marilin Cortorreal</t>
  </si>
  <si>
    <t>REPORTE DE PERSONAL FIJO - CORRESPONDIENTE AL MES DE FEBRERO DE 2023</t>
  </si>
  <si>
    <t>GFEBRERO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</si>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</sst>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sz val="10"/>
      <color rgb="FF000000"/>
      <name val="Calibri"/>
      <family val="2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2" fillId="0" borderId="0"/>
    <xf numFmtId="0" fontId="1" fillId="0" borderId="0"/>
    <xf numFmtId="0" fontId="17" fillId="0" borderId="0"/>
    <xf numFmtId="0" fontId="17" fillId="0" borderId="0"/>
    <xf numFmtId="0" fontId="9" fillId="0" borderId="0"/>
  </cellStyleXfs>
  <cellXfs count="84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43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2" applyFont="1" applyAlignment="1">
      <alignment vertical="top" wrapText="1"/>
    </xf>
    <xf numFmtId="43" fontId="8" fillId="0" borderId="0" xfId="1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164" fontId="10" fillId="0" borderId="0" xfId="0" applyNumberFormat="1" applyFont="1" applyAlignment="1">
      <alignment horizontal="left" vertical="top"/>
    </xf>
    <xf numFmtId="0" fontId="15" fillId="0" borderId="2" xfId="0" applyFont="1" applyBorder="1"/>
    <xf numFmtId="0" fontId="15" fillId="0" borderId="2" xfId="0" quotePrefix="1" applyFont="1" applyBorder="1"/>
    <xf numFmtId="0" fontId="7" fillId="2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6" fillId="4" borderId="3" xfId="5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7" fillId="2" borderId="0" xfId="0" applyFont="1" applyFill="1" applyAlignment="1">
      <alignment horizontal="center" vertical="center" wrapText="1"/>
    </xf>
    <xf numFmtId="43" fontId="8" fillId="0" borderId="0" xfId="1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43" fontId="14" fillId="0" borderId="0" xfId="1" applyFont="1" applyFill="1" applyBorder="1" applyAlignment="1">
      <alignment horizontal="left" vertical="top" wrapText="1"/>
    </xf>
    <xf numFmtId="0" fontId="16" fillId="0" borderId="4" xfId="6" applyFont="1" applyBorder="1"/>
    <xf numFmtId="43" fontId="16" fillId="0" borderId="4" xfId="1" applyFont="1" applyFill="1" applyBorder="1" applyAlignment="1">
      <alignment horizontal="right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7" fillId="2" borderId="0" xfId="0" applyFont="1" applyFill="1" applyAlignment="1">
      <alignment horizontal="center" vertical="top" wrapText="1"/>
    </xf>
    <xf numFmtId="0" fontId="3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0" xfId="0" applyNumberFormat="1" applyAlignment="1">
      <alignment vertical="top"/>
    </xf>
    <xf numFmtId="43" fontId="0" fillId="0" borderId="0" xfId="1" applyFont="1"/>
    <xf numFmtId="0" fontId="16" fillId="4" borderId="6" xfId="7" applyFont="1" applyFill="1" applyBorder="1" applyAlignment="1">
      <alignment horizontal="center"/>
    </xf>
    <xf numFmtId="43" fontId="16" fillId="4" borderId="6" xfId="1" applyFont="1" applyFill="1" applyBorder="1" applyAlignment="1">
      <alignment horizontal="center"/>
    </xf>
    <xf numFmtId="0" fontId="19" fillId="0" borderId="13" xfId="0" applyFont="1" applyBorder="1"/>
    <xf numFmtId="0" fontId="19" fillId="0" borderId="0" xfId="0" applyFont="1"/>
    <xf numFmtId="0" fontId="20" fillId="0" borderId="0" xfId="0" applyFont="1"/>
    <xf numFmtId="0" fontId="18" fillId="0" borderId="0" xfId="0" applyFont="1"/>
    <xf numFmtId="49" fontId="18" fillId="0" borderId="0" xfId="0" applyNumberFormat="1" applyFont="1"/>
    <xf numFmtId="0" fontId="16" fillId="0" borderId="4" xfId="7" applyFont="1" applyBorder="1"/>
    <xf numFmtId="43" fontId="9" fillId="0" borderId="4" xfId="1" applyFont="1" applyBorder="1" applyAlignment="1"/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43" fontId="21" fillId="0" borderId="0" xfId="1" applyFont="1"/>
    <xf numFmtId="0" fontId="22" fillId="4" borderId="6" xfId="7" applyFont="1" applyFill="1" applyBorder="1" applyAlignment="1">
      <alignment horizontal="center"/>
    </xf>
    <xf numFmtId="43" fontId="16" fillId="0" borderId="4" xfId="1" applyFont="1" applyBorder="1" applyAlignment="1">
      <alignment horizontal="right"/>
    </xf>
    <xf numFmtId="43" fontId="16" fillId="0" borderId="0" xfId="1" applyFont="1" applyBorder="1" applyAlignment="1">
      <alignment horizontal="right"/>
    </xf>
    <xf numFmtId="43" fontId="9" fillId="0" borderId="0" xfId="1" applyFont="1"/>
    <xf numFmtId="43" fontId="9" fillId="0" borderId="4" xfId="1" applyFont="1" applyBorder="1"/>
    <xf numFmtId="43" fontId="9" fillId="0" borderId="0" xfId="1" applyFont="1" applyBorder="1"/>
    <xf numFmtId="14" fontId="0" fillId="0" borderId="0" xfId="0" applyNumberForma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6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3" fillId="0" borderId="0" xfId="0" applyNumberFormat="1" applyFont="1" applyAlignment="1">
      <alignment horizontal="center" vertical="top"/>
    </xf>
    <xf numFmtId="0" fontId="0" fillId="0" borderId="0" xfId="0" applyAlignment="1">
      <alignment horizontal="left" vertical="top"/>
    </xf>
    <xf numFmtId="43" fontId="0" fillId="0" borderId="0" xfId="1" applyFont="1" applyAlignment="1">
      <alignment vertical="top"/>
    </xf>
    <xf numFmtId="164" fontId="0" fillId="0" borderId="0" xfId="0" applyNumberFormat="1" applyAlignment="1">
      <alignment horizontal="left" vertical="center"/>
    </xf>
    <xf numFmtId="43" fontId="22" fillId="0" borderId="4" xfId="1" applyFont="1" applyBorder="1"/>
    <xf numFmtId="0" fontId="0" fillId="0" borderId="4" xfId="0" applyBorder="1" applyAlignment="1">
      <alignment vertical="top"/>
    </xf>
    <xf numFmtId="49" fontId="23" fillId="0" borderId="13" xfId="0" applyNumberFormat="1" applyFont="1" applyBorder="1"/>
    <xf numFmtId="49" fontId="18" fillId="0" borderId="13" xfId="0" applyNumberFormat="1" applyFont="1" applyBorder="1"/>
    <xf numFmtId="49" fontId="18" fillId="0" borderId="13" xfId="0" quotePrefix="1" applyNumberFormat="1" applyFont="1" applyBorder="1"/>
    <xf numFmtId="49" fontId="23" fillId="0" borderId="0" xfId="0" applyNumberFormat="1" applyFont="1"/>
    <xf numFmtId="0" fontId="16" fillId="0" borderId="0" xfId="7" applyFont="1"/>
    <xf numFmtId="43" fontId="16" fillId="0" borderId="0" xfId="1" applyFont="1" applyFill="1" applyBorder="1" applyAlignment="1">
      <alignment horizontal="right"/>
    </xf>
    <xf numFmtId="43" fontId="3" fillId="0" borderId="0" xfId="1" applyFont="1" applyAlignment="1">
      <alignment vertical="top"/>
    </xf>
    <xf numFmtId="43" fontId="7" fillId="2" borderId="0" xfId="1" applyFont="1" applyFill="1" applyAlignment="1">
      <alignment horizontal="center" vertical="top" wrapText="1"/>
    </xf>
    <xf numFmtId="43" fontId="8" fillId="0" borderId="0" xfId="1" applyFont="1" applyAlignment="1">
      <alignment horizontal="left" vertical="top"/>
    </xf>
  </cellXfs>
  <cellStyles count="8">
    <cellStyle name="Comma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6" xr:uid="{AEEAA1C7-E547-46F7-9395-99C2F447875D}"/>
    <cellStyle name="Normal_Hoja3" xfId="5" xr:uid="{271235C2-37B6-4213-96FF-5BE4E3559E82}"/>
    <cellStyle name="Normal_Hoja4" xfId="2" xr:uid="{59EF041C-143E-441B-B277-1ED1DACCCD78}"/>
    <cellStyle name="Normal_MES" xfId="7" xr:uid="{FC267B52-CAE6-4A6D-A349-CD31C95765D6}"/>
  </cellStyles>
  <dxfs count="10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2114550</xdr:colOff>
      <xdr:row>5</xdr:row>
      <xdr:rowOff>160875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6A795E-323F-4B49-B4DE-DF5D5D748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114549" cy="1113374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99"/>
    <tableColumn id="2" xr3:uid="{5058B818-27FC-4133-90EE-D4087C1CFBA2}" name="DEPTO" dataDxfId="98"/>
    <tableColumn id="3" xr3:uid="{3D6B49B5-B8E5-43F9-92AF-AFEB3B223047}" name="CODLUG" dataDxfId="9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0:F39" totalsRowShown="0" headerRowDxfId="28" dataDxfId="27">
  <autoFilter ref="E10:F39" xr:uid="{2988F434-856B-4AD0-B4F5-459E1CDA18C1}"/>
  <sortState xmlns:xlrd2="http://schemas.microsoft.com/office/spreadsheetml/2017/richdata2" ref="E11:F39">
    <sortCondition ref="F4:F605"/>
  </sortState>
  <tableColumns count="2">
    <tableColumn id="1" xr3:uid="{908974E7-55CD-49EB-95CD-D8B850C31980}" name="CARGO" dataDxfId="26"/>
    <tableColumn id="3" xr3:uid="{B85EDF93-8F95-45F3-8CAA-0464E680764B}" name="CATEGORIA DEL SERVIDOR" dataDxfId="2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072E89-DBE1-45BD-924C-DACADDE2924F}" name="TJULIO4662" displayName="TJULIO4662" ref="A7:K758" totalsRowCount="1" headerRowDxfId="24" dataDxfId="23" totalsRowDxfId="22">
  <tableColumns count="11">
    <tableColumn id="1" xr3:uid="{B0E77583-B21C-43F8-A457-8FDB4371780A}" name="NOMBRE Y APELLIDO" totalsRowLabel="TOTAL" dataDxfId="21" totalsRowDxfId="20"/>
    <tableColumn id="2" xr3:uid="{14D2FB75-1ADF-4C16-9A29-6BB9DFBB9E0E}" name="CARGO" totalsRowFunction="count" dataDxfId="19" totalsRowDxfId="18"/>
    <tableColumn id="12" xr3:uid="{C12977D7-6B00-4729-A80D-775FAD762F73}" name="DIRECCIÓN O DEPARTAMENTO" dataDxfId="17" totalsRowDxfId="16"/>
    <tableColumn id="7" xr3:uid="{8436593C-E2EE-4592-B6CA-709448CE2293}" name="CATEGORIA DEL SERVIDOR" dataDxfId="15" totalsRowDxfId="14"/>
    <tableColumn id="5" xr3:uid="{F8FC0D98-F130-4D67-8504-F03888FA351F}" name="INGRESO BRUTO" totalsRowFunction="sum" dataDxfId="13" totalsRowDxfId="12"/>
    <tableColumn id="8" xr3:uid="{FBDD2C50-1BA3-4E05-A112-B203846EB2D6}" name="ISR" totalsRowFunction="sum" dataDxfId="11" totalsRowDxfId="10"/>
    <tableColumn id="9" xr3:uid="{950CA90E-5C5E-474A-9A1B-95BCF93B3C7D}" name="SFS" totalsRowFunction="sum" dataDxfId="9" totalsRowDxfId="8"/>
    <tableColumn id="10" xr3:uid="{57309F66-04DD-439B-9492-B23E868256D3}" name="AFP" totalsRowFunction="sum" dataDxfId="7" totalsRowDxfId="6"/>
    <tableColumn id="13" xr3:uid="{407027A4-171E-4EEC-BC3D-194E28110DF4}" name="OTROS DESC" totalsRowFunction="sum" dataDxfId="5" totalsRowDxfId="4"/>
    <tableColumn id="11" xr3:uid="{B5ECF171-D50F-4355-806E-6DA13E5EC020}" name="INGRESO NETO" totalsRowFunction="sum" dataDxfId="3" totalsRowDxfId="2"/>
    <tableColumn id="3" xr3:uid="{4D92B814-B665-43B5-8054-5FFEE4445328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96">
  <autoFilter ref="A1:C282" xr:uid="{E971C2A3-D1B8-4CEA-8F62-19081E9F523C}"/>
  <tableColumns count="3">
    <tableColumn id="1" xr3:uid="{F8EC89BA-4B4A-4C1F-BF9E-3271E6F44252}" name="CEDULA" dataDxfId="95"/>
    <tableColumn id="2" xr3:uid="{6ADA5C82-0FDF-4533-917D-5736AACEAC85}" name="NOMBRE Y APELLIDO" dataDxfId="94"/>
    <tableColumn id="3" xr3:uid="{75BD9D6E-332F-4304-AE16-04AE7BA1D940}" name="CATEGORIA DEL SERVIDOR" dataDxfId="9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K1214" totalsRowShown="0" headerRowDxfId="92" dataDxfId="91">
  <autoFilter ref="A3:K1214" xr:uid="{E7A42D91-8C7D-4D0D-8AAA-421329B95086}"/>
  <sortState xmlns:xlrd2="http://schemas.microsoft.com/office/spreadsheetml/2017/richdata2" ref="A4:K1214">
    <sortCondition ref="E3:E1214"/>
  </sortState>
  <tableColumns count="11">
    <tableColumn id="1" xr3:uid="{C3E81F67-8514-4C08-B09C-1DE185DA5D43}" name="Numero Documento" dataDxfId="90"/>
    <tableColumn id="10" xr3:uid="{13ABCE6C-F613-4743-B9A6-A5AD5D438A43}" name="PROG" dataDxfId="89">
      <calculatedColumnFormula>_xlfn.XLOOKUP(Tabla8[[#This Row],[Codigo Area Liquidacion]],TBLAREA[PLANTA],TBLAREA[PROG])</calculatedColumnFormula>
    </tableColumn>
    <tableColumn id="5" xr3:uid="{9FE67591-A6E9-45D4-9DDE-1A671B434695}" name="Tipo Empleado" dataDxfId="88"/>
    <tableColumn id="11" xr3:uid="{A9190CF0-F682-40BF-BF50-8C3FDB8D6694}" name="CODIGO" dataDxfId="87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86"/>
    <tableColumn id="3" xr3:uid="{96CF4AAB-B8C2-4F9D-B9B1-35B78F2D1906}" name="Cargo" dataDxfId="85"/>
    <tableColumn id="4" xr3:uid="{9DF30D8C-7166-485E-8645-857A5386F56D}" name="Codigo Area Liquidacion" dataDxfId="84"/>
    <tableColumn id="6" xr3:uid="{2C93BE9D-35A2-4793-9FBD-D224F2EF0165}" name="Lugar de Funciones" dataDxfId="83"/>
    <tableColumn id="7" xr3:uid="{1DAC2CCD-EC39-4AC2-BCBB-8E3DFA67CAE3}" name="Lugar Funciones Codigo" dataDxfId="82"/>
    <tableColumn id="8" xr3:uid="{74055AED-0D37-4396-AC17-6B71F642A121}" name="GFEBRERO" dataDxfId="81"/>
    <tableColumn id="9" xr3:uid="{A4CB90E0-2EDA-4942-B3F6-D904370DFFB1}" name="Gen" dataDxfId="80">
      <calculatedColumnFormula>LEFT(J4,1)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S1236" totalsRowShown="0" headerRowDxfId="79" dataDxfId="77" headerRowBorderDxfId="78" tableBorderDxfId="76">
  <autoFilter ref="A2:S1236" xr:uid="{105462A0-CD3E-4115-AC5D-1CB27758BBEE}">
    <filterColumn colId="7">
      <filters>
        <filter val="TEMPORALES"/>
      </filters>
    </filterColumn>
  </autoFilter>
  <sortState xmlns:xlrd2="http://schemas.microsoft.com/office/spreadsheetml/2017/richdata2" ref="A3:S1236">
    <sortCondition ref="S3:S1236"/>
    <sortCondition descending="1" ref="L3:L1236"/>
  </sortState>
  <tableColumns count="19">
    <tableColumn id="1" xr3:uid="{C6FDAA45-17F1-49B4-9B5B-611943BFDABE}" name="ctapresup" dataDxfId="75"/>
    <tableColumn id="8" xr3:uid="{8AB16AF1-4843-49E5-895B-719A64B46C50}" name="cedula" dataDxfId="74"/>
    <tableColumn id="3" xr3:uid="{1C4197BF-55FC-4A56-9D2C-F731945B237D}" name="prog" dataDxfId="73"/>
    <tableColumn id="4" xr3:uid="{C9118CE9-B5A5-40C3-BFFC-E4E8CE3CD7AD}" name="CODIGO" dataDxfId="72">
      <calculatedColumnFormula>Tabla15[[#This Row],[cedula]]&amp;Tabla15[[#This Row],[prog]]&amp;LEFT(Tabla15[[#This Row],[TIPO]],3)</calculatedColumnFormula>
    </tableColumn>
    <tableColumn id="7" xr3:uid="{9EC85789-9F76-4173-8005-A56085586AD7}" name="nombre" dataDxfId="71"/>
    <tableColumn id="10" xr3:uid="{3998DD32-7466-4F91-92CD-AB14A338CD43}" name="cargo" dataDxfId="70"/>
    <tableColumn id="11" xr3:uid="{DBA53FB6-0157-4546-8F9E-8DE2F90F7C8B}" name="nomdepto" dataDxfId="69"/>
    <tableColumn id="2" xr3:uid="{096BC63F-E8BD-4B1D-AD07-D378A4718A0D}" name="TIPO" dataDxfId="68"/>
    <tableColumn id="6" xr3:uid="{E928C26A-38EB-4F0F-89EC-B79C4BC5F55C}" name="CARRERA" dataDxfId="67">
      <calculatedColumnFormula>_xlfn.XLOOKUP(Tabla15[[#This Row],[cedula]],TCARRERA[CEDULA],TCARRERA[CATEGORIA DEL SERVIDOR],0)</calculatedColumnFormula>
    </tableColumn>
    <tableColumn id="5" xr3:uid="{0F4ECC34-EC6D-4E8C-8D98-F96EB1EFCBFB}" name="STATUS" dataDxfId="66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2" dataDxfId="65">
      <calculatedColumnFormula>IF(ISTEXT(Tabla15[[#This Row],[CARRERA]]),Tabla15[[#This Row],[CARRERA]],Tabla15[[#This Row],[STATUS]])</calculatedColumnFormula>
    </tableColumn>
    <tableColumn id="14" xr3:uid="{C6BA935D-53F2-40B2-B08D-0B779BC4FA03}" name="sbruto" dataDxfId="64" dataCellStyle="Normal 2"/>
    <tableColumn id="26" xr3:uid="{3DF88EB7-FDCE-4A56-9158-4D66BDD122E4}" name="ISR" dataDxfId="63" dataCellStyle="Normal 2"/>
    <tableColumn id="28" xr3:uid="{8862E14C-9F5C-4468-A0E6-B67D0AF3911D}" name="SFS" dataDxfId="62" dataCellStyle="Normal 2"/>
    <tableColumn id="20" xr3:uid="{E495B203-46D6-4462-8BE9-4D500531BB08}" name="AFP" dataDxfId="61" dataCellStyle="Normal 2"/>
    <tableColumn id="15" xr3:uid="{95090E25-A9A6-4F45-8831-0D304CC2DB73}" name="OTROS DESC" dataDxfId="60" dataCellStyle="Normal 2">
      <calculatedColumnFormula>Tabla15[[#This Row],[sbruto]]-Tabla15[[#This Row],[ISR]]-Tabla15[[#This Row],[SFS]]-Tabla15[[#This Row],[AFP]]-Tabla15[[#This Row],[sneto]]</calculatedColumnFormula>
    </tableColumn>
    <tableColumn id="16" xr3:uid="{12A75ED1-9E24-4696-8D25-2D3E173F6B79}" name="sneto" dataDxfId="59"/>
    <tableColumn id="18" xr3:uid="{20FAB73F-1817-4A0A-A14F-575C853C9BE1}" name="GEN" dataDxfId="58">
      <calculatedColumnFormula>_xlfn.XLOOKUP(Tabla15[[#This Row],[cedula]],Tabla8[Numero Documento],Tabla8[Gen])</calculatedColumnFormula>
    </tableColumn>
    <tableColumn id="17" xr3:uid="{FDCC6113-679E-463A-AAF3-720DBC798C2A}" name="CODLUGAR" dataDxfId="57" dataCellStyle="Normal_MES">
      <calculatedColumnFormula>_xlfn.XLOOKUP(Tabla15[[#This Row],[cedula]],Tabla8[Numero Documento],Tabla8[Lugar Funciones Codigo])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55" dataDxfId="54">
  <autoFilter ref="A1:B5" xr:uid="{52FC4E7A-591C-417D-A496-33D65A2274FF}"/>
  <tableColumns count="2">
    <tableColumn id="1" xr3:uid="{694960F4-B132-428F-B624-5EEBE38DEF5C}" name="Tipo Empleado" dataDxfId="53"/>
    <tableColumn id="2" xr3:uid="{6D7D146D-5203-498C-80E2-29FCFEF0F886}" name="cta" dataDxfId="5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C316" totalsRowShown="0" headerRowDxfId="51" dataDxfId="50">
  <autoFilter ref="A10:C316" xr:uid="{83CE4B24-DAB6-4AA2-B0EC-5D03349E9F60}"/>
  <tableColumns count="3">
    <tableColumn id="1" xr3:uid="{12417EF1-5E30-4144-8B8A-F3C2DF37A5FC}" name="NOMBRE Y APELLIDO" dataDxfId="49"/>
    <tableColumn id="5" xr3:uid="{EDD8E741-551D-4F13-9E58-5EE195D7D29A}" name="DESDE" dataDxfId="48"/>
    <tableColumn id="6" xr3:uid="{C19073F1-C2AA-411E-9DCC-8CA05B014828}" name="HASTA" dataDxfId="47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46" dataDxfId="45">
  <autoFilter ref="E1:F4" xr:uid="{05CD3503-741B-4D80-8C9B-509D91EA19BB}"/>
  <tableColumns count="2">
    <tableColumn id="1" xr3:uid="{F6D8CC58-0E52-4489-9404-88FD893D7844}" name="PLANTA" dataDxfId="44"/>
    <tableColumn id="2" xr3:uid="{EBEF5BEB-9A0E-4B39-A6B5-BF3A103C7EE0}" name="PROG" dataDxfId="4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0:J38" headerRowDxfId="42" dataDxfId="41">
  <autoFilter ref="H10:J38" xr:uid="{D25CE9BE-C0EC-4D96-89E1-DADF7FC819BC}"/>
  <tableColumns count="3">
    <tableColumn id="1" xr3:uid="{AB62D7D0-4693-425F-88D0-CB90649404D7}" name="EMPLEADO" dataDxfId="40" totalsRowDxfId="39"/>
    <tableColumn id="3" xr3:uid="{7880884D-C8A4-498B-A143-688D9DEBABA6}" name="CARGO" dataDxfId="38" totalsRowDxfId="37"/>
    <tableColumn id="2" xr3:uid="{6ECCFEF8-EC2A-4DF5-B06D-AAD9E61131F0}" name="STATUS" dataDxfId="36" totalsRowDxfId="3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0:N210" totalsRowShown="0" headerRowDxfId="34" headerRowBorderDxfId="33" tableBorderDxfId="32" totalsRowBorderDxfId="31">
  <autoFilter ref="M10:N210" xr:uid="{17349858-9E04-466B-A1F3-4FAE9D060C98}"/>
  <tableColumns count="2">
    <tableColumn id="1" xr3:uid="{B80986B6-B517-45B9-B8A4-D342D08391AF}" name="CARGO" dataDxfId="30"/>
    <tableColumn id="2" xr3:uid="{30CEAF20-98FC-47D9-850D-046F4CD7581B}" name="CATEGORIA" dataDxfId="2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/>
  </sheetViews>
  <sheetFormatPr defaultColWidth="11.42578125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17" t="s">
        <v>1733</v>
      </c>
      <c r="B1" t="s">
        <v>1742</v>
      </c>
      <c r="C1" t="s">
        <v>1740</v>
      </c>
    </row>
    <row r="2" spans="1:3">
      <c r="A2" t="s">
        <v>933</v>
      </c>
      <c r="B2" t="s">
        <v>933</v>
      </c>
      <c r="C2" t="s">
        <v>1505</v>
      </c>
    </row>
    <row r="3" spans="1:3">
      <c r="A3" t="s">
        <v>7</v>
      </c>
      <c r="B3" t="s">
        <v>7</v>
      </c>
      <c r="C3" t="s">
        <v>1507</v>
      </c>
    </row>
    <row r="4" spans="1:3">
      <c r="A4" t="s">
        <v>1080</v>
      </c>
      <c r="B4" t="s">
        <v>1080</v>
      </c>
      <c r="C4" t="s">
        <v>1506</v>
      </c>
    </row>
    <row r="5" spans="1:3">
      <c r="A5" t="s">
        <v>18</v>
      </c>
      <c r="B5" t="s">
        <v>18</v>
      </c>
      <c r="C5" t="s">
        <v>1508</v>
      </c>
    </row>
    <row r="6" spans="1:3">
      <c r="A6" t="s">
        <v>73</v>
      </c>
      <c r="B6" t="s">
        <v>73</v>
      </c>
      <c r="C6" t="s">
        <v>1463</v>
      </c>
    </row>
    <row r="7" spans="1:3">
      <c r="A7" t="s">
        <v>106</v>
      </c>
      <c r="B7" t="s">
        <v>106</v>
      </c>
      <c r="C7" t="s">
        <v>1469</v>
      </c>
    </row>
    <row r="8" spans="1:3">
      <c r="A8" t="s">
        <v>142</v>
      </c>
      <c r="B8" t="s">
        <v>1706</v>
      </c>
      <c r="C8" t="s">
        <v>1462</v>
      </c>
    </row>
    <row r="9" spans="1:3">
      <c r="A9" t="s">
        <v>181</v>
      </c>
      <c r="B9" t="s">
        <v>1710</v>
      </c>
      <c r="C9" t="s">
        <v>1464</v>
      </c>
    </row>
    <row r="10" spans="1:3">
      <c r="A10" t="s">
        <v>1736</v>
      </c>
      <c r="B10" t="s">
        <v>1758</v>
      </c>
      <c r="C10" t="s">
        <v>1493</v>
      </c>
    </row>
    <row r="11" spans="1:3">
      <c r="A11" t="s">
        <v>186</v>
      </c>
      <c r="B11" t="s">
        <v>186</v>
      </c>
      <c r="C11" t="s">
        <v>1498</v>
      </c>
    </row>
    <row r="12" spans="1:3">
      <c r="A12" t="s">
        <v>189</v>
      </c>
      <c r="B12" t="s">
        <v>189</v>
      </c>
      <c r="C12" t="s">
        <v>1491</v>
      </c>
    </row>
    <row r="13" spans="1:3">
      <c r="A13" t="s">
        <v>201</v>
      </c>
      <c r="B13" t="s">
        <v>201</v>
      </c>
      <c r="C13" t="s">
        <v>1470</v>
      </c>
    </row>
    <row r="14" spans="1:3">
      <c r="A14" t="s">
        <v>204</v>
      </c>
      <c r="B14" t="s">
        <v>204</v>
      </c>
      <c r="C14" t="s">
        <v>2530</v>
      </c>
    </row>
    <row r="15" spans="1:3">
      <c r="A15" t="s">
        <v>210</v>
      </c>
      <c r="B15" t="s">
        <v>210</v>
      </c>
      <c r="C15" t="s">
        <v>1471</v>
      </c>
    </row>
    <row r="16" spans="1:3">
      <c r="A16" t="s">
        <v>1737</v>
      </c>
      <c r="B16" t="s">
        <v>1719</v>
      </c>
      <c r="C16" t="s">
        <v>1509</v>
      </c>
    </row>
    <row r="17" spans="1:3">
      <c r="A17" t="s">
        <v>1734</v>
      </c>
      <c r="B17" t="s">
        <v>1715</v>
      </c>
      <c r="C17" t="s">
        <v>1465</v>
      </c>
    </row>
    <row r="18" spans="1:3">
      <c r="A18" t="s">
        <v>221</v>
      </c>
      <c r="B18" t="s">
        <v>221</v>
      </c>
      <c r="C18" t="s">
        <v>1485</v>
      </c>
    </row>
    <row r="19" spans="1:3">
      <c r="A19" t="s">
        <v>227</v>
      </c>
      <c r="B19" t="s">
        <v>227</v>
      </c>
      <c r="C19" t="s">
        <v>1454</v>
      </c>
    </row>
    <row r="20" spans="1:3">
      <c r="A20" t="s">
        <v>231</v>
      </c>
      <c r="B20" t="s">
        <v>231</v>
      </c>
      <c r="C20" t="s">
        <v>1492</v>
      </c>
    </row>
    <row r="21" spans="1:3">
      <c r="A21" t="s">
        <v>234</v>
      </c>
      <c r="B21" t="s">
        <v>234</v>
      </c>
      <c r="C21" t="s">
        <v>1475</v>
      </c>
    </row>
    <row r="22" spans="1:3">
      <c r="A22" t="s">
        <v>241</v>
      </c>
      <c r="B22" t="s">
        <v>1714</v>
      </c>
      <c r="C22" t="s">
        <v>1452</v>
      </c>
    </row>
    <row r="23" spans="1:3">
      <c r="A23" t="s">
        <v>1738</v>
      </c>
      <c r="B23" t="s">
        <v>1718</v>
      </c>
      <c r="C23" t="s">
        <v>1502</v>
      </c>
    </row>
    <row r="24" spans="1:3">
      <c r="A24" t="s">
        <v>250</v>
      </c>
      <c r="B24" t="s">
        <v>250</v>
      </c>
      <c r="C24" t="s">
        <v>1474</v>
      </c>
    </row>
    <row r="25" spans="1:3">
      <c r="A25" t="s">
        <v>253</v>
      </c>
      <c r="B25" t="s">
        <v>1704</v>
      </c>
      <c r="C25" t="s">
        <v>1460</v>
      </c>
    </row>
    <row r="26" spans="1:3">
      <c r="A26" t="s">
        <v>1735</v>
      </c>
      <c r="B26" t="s">
        <v>1717</v>
      </c>
      <c r="C26" t="s">
        <v>1497</v>
      </c>
    </row>
    <row r="27" spans="1:3">
      <c r="A27" t="s">
        <v>261</v>
      </c>
      <c r="B27" t="s">
        <v>261</v>
      </c>
      <c r="C27" t="s">
        <v>1466</v>
      </c>
    </row>
    <row r="28" spans="1:3">
      <c r="A28" t="s">
        <v>265</v>
      </c>
      <c r="B28" t="s">
        <v>1703</v>
      </c>
      <c r="C28" t="s">
        <v>1504</v>
      </c>
    </row>
    <row r="29" spans="1:3">
      <c r="A29" t="s">
        <v>269</v>
      </c>
      <c r="B29" t="s">
        <v>269</v>
      </c>
      <c r="C29" t="s">
        <v>1490</v>
      </c>
    </row>
    <row r="30" spans="1:3">
      <c r="A30" t="s">
        <v>272</v>
      </c>
      <c r="B30" t="s">
        <v>1724</v>
      </c>
      <c r="C30" t="s">
        <v>1472</v>
      </c>
    </row>
    <row r="31" spans="1:3">
      <c r="A31" t="s">
        <v>273</v>
      </c>
      <c r="B31" t="s">
        <v>273</v>
      </c>
      <c r="C31" t="s">
        <v>1488</v>
      </c>
    </row>
    <row r="32" spans="1:3">
      <c r="A32" t="s">
        <v>277</v>
      </c>
      <c r="B32" t="s">
        <v>277</v>
      </c>
      <c r="C32" t="s">
        <v>1500</v>
      </c>
    </row>
    <row r="33" spans="1:3">
      <c r="A33" t="s">
        <v>283</v>
      </c>
      <c r="B33" t="s">
        <v>283</v>
      </c>
      <c r="C33" t="s">
        <v>1447</v>
      </c>
    </row>
    <row r="34" spans="1:3">
      <c r="A34" t="s">
        <v>295</v>
      </c>
      <c r="B34" t="s">
        <v>295</v>
      </c>
      <c r="C34" t="s">
        <v>1483</v>
      </c>
    </row>
    <row r="35" spans="1:3">
      <c r="A35" t="s">
        <v>1413</v>
      </c>
      <c r="B35" t="s">
        <v>943</v>
      </c>
      <c r="C35" t="s">
        <v>1458</v>
      </c>
    </row>
    <row r="36" spans="1:3">
      <c r="A36" t="s">
        <v>1739</v>
      </c>
      <c r="B36" t="s">
        <v>943</v>
      </c>
      <c r="C36" t="s">
        <v>1458</v>
      </c>
    </row>
    <row r="37" spans="1:3">
      <c r="A37" t="s">
        <v>297</v>
      </c>
      <c r="B37" t="s">
        <v>1712</v>
      </c>
      <c r="C37" t="s">
        <v>1481</v>
      </c>
    </row>
    <row r="38" spans="1:3">
      <c r="A38" t="s">
        <v>301</v>
      </c>
      <c r="B38" t="s">
        <v>301</v>
      </c>
      <c r="C38" t="s">
        <v>1486</v>
      </c>
    </row>
    <row r="39" spans="1:3">
      <c r="A39" t="s">
        <v>304</v>
      </c>
      <c r="B39" t="s">
        <v>304</v>
      </c>
      <c r="C39" t="s">
        <v>1467</v>
      </c>
    </row>
    <row r="40" spans="1:3">
      <c r="A40" t="s">
        <v>311</v>
      </c>
      <c r="B40" t="s">
        <v>311</v>
      </c>
      <c r="C40" t="s">
        <v>1457</v>
      </c>
    </row>
    <row r="41" spans="1:3">
      <c r="A41" t="s">
        <v>314</v>
      </c>
      <c r="B41" t="s">
        <v>314</v>
      </c>
      <c r="C41" t="s">
        <v>1473</v>
      </c>
    </row>
    <row r="42" spans="1:3">
      <c r="A42" t="s">
        <v>323</v>
      </c>
      <c r="B42" t="s">
        <v>323</v>
      </c>
      <c r="C42" t="s">
        <v>1495</v>
      </c>
    </row>
    <row r="43" spans="1:3">
      <c r="A43" t="s">
        <v>1652</v>
      </c>
      <c r="B43" t="s">
        <v>1652</v>
      </c>
      <c r="C43" t="s">
        <v>1560</v>
      </c>
    </row>
    <row r="44" spans="1:3">
      <c r="A44" t="s">
        <v>326</v>
      </c>
      <c r="B44" t="s">
        <v>326</v>
      </c>
      <c r="C44" t="s">
        <v>1501</v>
      </c>
    </row>
    <row r="45" spans="1:3">
      <c r="A45" t="s">
        <v>333</v>
      </c>
      <c r="B45" t="s">
        <v>333</v>
      </c>
      <c r="C45" t="s">
        <v>1459</v>
      </c>
    </row>
    <row r="46" spans="1:3">
      <c r="A46" t="s">
        <v>336</v>
      </c>
      <c r="B46" t="s">
        <v>336</v>
      </c>
      <c r="C46" t="s">
        <v>1449</v>
      </c>
    </row>
    <row r="47" spans="1:3">
      <c r="A47" t="s">
        <v>468</v>
      </c>
      <c r="B47" t="s">
        <v>468</v>
      </c>
      <c r="C47" t="s">
        <v>1494</v>
      </c>
    </row>
    <row r="48" spans="1:3">
      <c r="A48" t="s">
        <v>474</v>
      </c>
      <c r="B48" t="s">
        <v>474</v>
      </c>
      <c r="C48" t="s">
        <v>1477</v>
      </c>
    </row>
    <row r="49" spans="1:3">
      <c r="A49" t="s">
        <v>489</v>
      </c>
      <c r="B49" t="s">
        <v>1707</v>
      </c>
      <c r="C49" t="s">
        <v>1456</v>
      </c>
    </row>
    <row r="50" spans="1:3">
      <c r="A50" t="s">
        <v>552</v>
      </c>
      <c r="B50" t="s">
        <v>552</v>
      </c>
      <c r="C50" t="s">
        <v>1468</v>
      </c>
    </row>
    <row r="51" spans="1:3">
      <c r="A51" t="s">
        <v>569</v>
      </c>
      <c r="B51" t="s">
        <v>569</v>
      </c>
      <c r="C51" t="s">
        <v>1503</v>
      </c>
    </row>
    <row r="52" spans="1:3">
      <c r="A52" t="s">
        <v>572</v>
      </c>
      <c r="B52" t="s">
        <v>572</v>
      </c>
      <c r="C52" t="s">
        <v>1499</v>
      </c>
    </row>
    <row r="53" spans="1:3">
      <c r="A53" t="s">
        <v>576</v>
      </c>
      <c r="B53" t="s">
        <v>576</v>
      </c>
      <c r="C53" t="s">
        <v>1487</v>
      </c>
    </row>
    <row r="54" spans="1:3">
      <c r="A54" t="s">
        <v>591</v>
      </c>
      <c r="B54" t="s">
        <v>591</v>
      </c>
      <c r="C54" t="s">
        <v>1450</v>
      </c>
    </row>
    <row r="55" spans="1:3">
      <c r="A55" t="s">
        <v>601</v>
      </c>
      <c r="B55" t="s">
        <v>601</v>
      </c>
      <c r="C55" t="s">
        <v>1453</v>
      </c>
    </row>
    <row r="56" spans="1:3">
      <c r="A56" t="s">
        <v>943</v>
      </c>
      <c r="B56" t="s">
        <v>943</v>
      </c>
      <c r="C56" t="s">
        <v>1458</v>
      </c>
    </row>
    <row r="57" spans="1:3">
      <c r="A57" t="s">
        <v>676</v>
      </c>
      <c r="B57" t="s">
        <v>676</v>
      </c>
      <c r="C57" t="s">
        <v>1482</v>
      </c>
    </row>
    <row r="58" spans="1:3">
      <c r="A58" t="s">
        <v>981</v>
      </c>
      <c r="B58" t="s">
        <v>981</v>
      </c>
      <c r="C58" t="s">
        <v>1480</v>
      </c>
    </row>
    <row r="59" spans="1:3">
      <c r="A59" t="s">
        <v>1047</v>
      </c>
      <c r="B59" t="s">
        <v>1705</v>
      </c>
      <c r="C59" t="s">
        <v>1461</v>
      </c>
    </row>
    <row r="60" spans="1:3">
      <c r="A60" t="s">
        <v>942</v>
      </c>
      <c r="B60" t="s">
        <v>942</v>
      </c>
      <c r="C60" t="s">
        <v>1476</v>
      </c>
    </row>
    <row r="61" spans="1:3">
      <c r="A61" t="s">
        <v>679</v>
      </c>
      <c r="B61" t="s">
        <v>679</v>
      </c>
      <c r="C61" t="s">
        <v>1484</v>
      </c>
    </row>
    <row r="62" spans="1:3">
      <c r="A62" t="s">
        <v>698</v>
      </c>
      <c r="B62" t="s">
        <v>698</v>
      </c>
      <c r="C62" t="s">
        <v>1451</v>
      </c>
    </row>
    <row r="63" spans="1:3">
      <c r="A63" t="s">
        <v>778</v>
      </c>
      <c r="B63" t="s">
        <v>1708</v>
      </c>
      <c r="C63" t="s">
        <v>1448</v>
      </c>
    </row>
    <row r="64" spans="1:3">
      <c r="A64" t="s">
        <v>815</v>
      </c>
      <c r="B64" t="s">
        <v>1713</v>
      </c>
      <c r="C64" t="s">
        <v>1455</v>
      </c>
    </row>
    <row r="65" spans="1:3">
      <c r="A65" t="s">
        <v>819</v>
      </c>
      <c r="B65" t="s">
        <v>819</v>
      </c>
      <c r="C65" t="s">
        <v>1496</v>
      </c>
    </row>
    <row r="66" spans="1:3">
      <c r="A66" t="s">
        <v>822</v>
      </c>
      <c r="B66" t="s">
        <v>822</v>
      </c>
      <c r="C66" t="s">
        <v>1489</v>
      </c>
    </row>
    <row r="67" spans="1:3">
      <c r="A67" t="s">
        <v>859</v>
      </c>
      <c r="B67" t="s">
        <v>1711</v>
      </c>
      <c r="C67" t="s">
        <v>1478</v>
      </c>
    </row>
    <row r="68" spans="1:3">
      <c r="A68" t="s">
        <v>861</v>
      </c>
      <c r="B68" t="s">
        <v>1709</v>
      </c>
      <c r="C68" t="s">
        <v>1479</v>
      </c>
    </row>
    <row r="69" spans="1:3">
      <c r="A69" s="24" t="s">
        <v>2397</v>
      </c>
      <c r="B69" t="s">
        <v>2397</v>
      </c>
      <c r="C69" t="s">
        <v>1458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topLeftCell="A246" workbookViewId="0"/>
  </sheetViews>
  <sheetFormatPr defaultColWidth="11.42578125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1658</v>
      </c>
      <c r="B1" s="15" t="s">
        <v>1435</v>
      </c>
      <c r="C1" s="18" t="s">
        <v>1512</v>
      </c>
    </row>
    <row r="2" spans="1:3">
      <c r="A2" s="13" t="s">
        <v>1103</v>
      </c>
      <c r="B2" s="13" t="s">
        <v>643</v>
      </c>
      <c r="C2" s="19" t="s">
        <v>39</v>
      </c>
    </row>
    <row r="3" spans="1:3">
      <c r="A3" s="13" t="s">
        <v>1129</v>
      </c>
      <c r="B3" s="13" t="s">
        <v>660</v>
      </c>
      <c r="C3" s="19" t="s">
        <v>39</v>
      </c>
    </row>
    <row r="4" spans="1:3">
      <c r="A4" s="13" t="s">
        <v>1143</v>
      </c>
      <c r="B4" s="13" t="s">
        <v>663</v>
      </c>
      <c r="C4" s="19" t="s">
        <v>39</v>
      </c>
    </row>
    <row r="5" spans="1:3">
      <c r="A5" s="13" t="s">
        <v>1317</v>
      </c>
      <c r="B5" s="13" t="s">
        <v>78</v>
      </c>
      <c r="C5" s="19" t="s">
        <v>39</v>
      </c>
    </row>
    <row r="6" spans="1:3">
      <c r="A6" s="13" t="s">
        <v>1331</v>
      </c>
      <c r="B6" s="13" t="s">
        <v>85</v>
      </c>
      <c r="C6" s="19" t="s">
        <v>39</v>
      </c>
    </row>
    <row r="7" spans="1:3">
      <c r="A7" s="13" t="s">
        <v>1334</v>
      </c>
      <c r="B7" s="13" t="s">
        <v>87</v>
      </c>
      <c r="C7" s="19" t="s">
        <v>39</v>
      </c>
    </row>
    <row r="8" spans="1:3">
      <c r="A8" s="13" t="s">
        <v>1339</v>
      </c>
      <c r="B8" s="13" t="s">
        <v>89</v>
      </c>
      <c r="C8" s="19" t="s">
        <v>39</v>
      </c>
    </row>
    <row r="9" spans="1:3">
      <c r="A9" s="13" t="s">
        <v>1344</v>
      </c>
      <c r="B9" s="13" t="s">
        <v>92</v>
      </c>
      <c r="C9" s="19" t="s">
        <v>39</v>
      </c>
    </row>
    <row r="10" spans="1:3">
      <c r="A10" s="13" t="s">
        <v>1216</v>
      </c>
      <c r="B10" s="13" t="s">
        <v>380</v>
      </c>
      <c r="C10" s="19" t="s">
        <v>39</v>
      </c>
    </row>
    <row r="11" spans="1:3">
      <c r="A11" s="13" t="s">
        <v>1295</v>
      </c>
      <c r="B11" s="13" t="s">
        <v>242</v>
      </c>
      <c r="C11" s="19" t="s">
        <v>39</v>
      </c>
    </row>
    <row r="12" spans="1:3">
      <c r="A12" s="13" t="s">
        <v>1296</v>
      </c>
      <c r="B12" s="13" t="s">
        <v>518</v>
      </c>
      <c r="C12" s="19" t="s">
        <v>39</v>
      </c>
    </row>
    <row r="13" spans="1:3">
      <c r="A13" s="13" t="s">
        <v>1298</v>
      </c>
      <c r="B13" s="13" t="s">
        <v>245</v>
      </c>
      <c r="C13" s="19" t="s">
        <v>39</v>
      </c>
    </row>
    <row r="14" spans="1:3">
      <c r="A14" s="13" t="s">
        <v>1322</v>
      </c>
      <c r="B14" s="13" t="s">
        <v>37</v>
      </c>
      <c r="C14" s="19" t="s">
        <v>39</v>
      </c>
    </row>
    <row r="15" spans="1:3">
      <c r="A15" s="13" t="s">
        <v>1327</v>
      </c>
      <c r="B15" s="13" t="s">
        <v>50</v>
      </c>
      <c r="C15" s="19" t="s">
        <v>39</v>
      </c>
    </row>
    <row r="16" spans="1:3">
      <c r="A16" s="13" t="s">
        <v>1336</v>
      </c>
      <c r="B16" s="13" t="s">
        <v>58</v>
      </c>
      <c r="C16" s="19" t="s">
        <v>39</v>
      </c>
    </row>
    <row r="17" spans="1:3">
      <c r="A17" s="13" t="s">
        <v>1345</v>
      </c>
      <c r="B17" s="13" t="s">
        <v>61</v>
      </c>
      <c r="C17" s="19" t="s">
        <v>39</v>
      </c>
    </row>
    <row r="18" spans="1:3">
      <c r="A18" s="13" t="s">
        <v>1347</v>
      </c>
      <c r="B18" s="13" t="s">
        <v>64</v>
      </c>
      <c r="C18" s="19" t="s">
        <v>39</v>
      </c>
    </row>
    <row r="19" spans="1:3">
      <c r="A19" s="13" t="s">
        <v>1349</v>
      </c>
      <c r="B19" s="13" t="s">
        <v>65</v>
      </c>
      <c r="C19" s="19" t="s">
        <v>39</v>
      </c>
    </row>
    <row r="20" spans="1:3">
      <c r="A20" s="13" t="s">
        <v>1352</v>
      </c>
      <c r="B20" s="13" t="s">
        <v>68</v>
      </c>
      <c r="C20" s="19" t="s">
        <v>39</v>
      </c>
    </row>
    <row r="21" spans="1:3">
      <c r="A21" s="13" t="s">
        <v>1359</v>
      </c>
      <c r="B21" s="13" t="s">
        <v>109</v>
      </c>
      <c r="C21" s="19" t="s">
        <v>39</v>
      </c>
    </row>
    <row r="22" spans="1:3">
      <c r="A22" s="13" t="s">
        <v>1360</v>
      </c>
      <c r="B22" s="13" t="s">
        <v>112</v>
      </c>
      <c r="C22" s="19" t="s">
        <v>39</v>
      </c>
    </row>
    <row r="23" spans="1:3">
      <c r="A23" s="13" t="s">
        <v>1361</v>
      </c>
      <c r="B23" s="13" t="s">
        <v>114</v>
      </c>
      <c r="C23" s="19" t="s">
        <v>39</v>
      </c>
    </row>
    <row r="24" spans="1:3">
      <c r="A24" s="13" t="s">
        <v>1362</v>
      </c>
      <c r="B24" s="13" t="s">
        <v>116</v>
      </c>
      <c r="C24" s="19" t="s">
        <v>39</v>
      </c>
    </row>
    <row r="25" spans="1:3">
      <c r="A25" s="13" t="s">
        <v>1363</v>
      </c>
      <c r="B25" s="13" t="s">
        <v>121</v>
      </c>
      <c r="C25" s="19" t="s">
        <v>39</v>
      </c>
    </row>
    <row r="26" spans="1:3">
      <c r="A26" s="13" t="s">
        <v>1364</v>
      </c>
      <c r="B26" s="13" t="s">
        <v>122</v>
      </c>
      <c r="C26" s="19" t="s">
        <v>39</v>
      </c>
    </row>
    <row r="27" spans="1:3">
      <c r="A27" s="13" t="s">
        <v>1366</v>
      </c>
      <c r="B27" s="13" t="s">
        <v>125</v>
      </c>
      <c r="C27" s="19" t="s">
        <v>39</v>
      </c>
    </row>
    <row r="28" spans="1:3">
      <c r="A28" s="13" t="s">
        <v>1368</v>
      </c>
      <c r="B28" s="13" t="s">
        <v>130</v>
      </c>
      <c r="C28" s="19" t="s">
        <v>39</v>
      </c>
    </row>
    <row r="29" spans="1:3">
      <c r="A29" s="13" t="s">
        <v>1093</v>
      </c>
      <c r="B29" s="13" t="s">
        <v>821</v>
      </c>
      <c r="C29" s="19" t="s">
        <v>39</v>
      </c>
    </row>
    <row r="30" spans="1:3">
      <c r="A30" s="13" t="s">
        <v>1095</v>
      </c>
      <c r="B30" s="13" t="s">
        <v>824</v>
      </c>
      <c r="C30" s="19" t="s">
        <v>39</v>
      </c>
    </row>
    <row r="31" spans="1:3">
      <c r="A31" s="13" t="s">
        <v>1099</v>
      </c>
      <c r="B31" s="13" t="s">
        <v>826</v>
      </c>
      <c r="C31" s="19" t="s">
        <v>39</v>
      </c>
    </row>
    <row r="32" spans="1:3">
      <c r="A32" s="13" t="s">
        <v>1117</v>
      </c>
      <c r="B32" s="13" t="s">
        <v>829</v>
      </c>
      <c r="C32" s="19" t="s">
        <v>39</v>
      </c>
    </row>
    <row r="33" spans="1:3">
      <c r="A33" s="13" t="s">
        <v>1124</v>
      </c>
      <c r="B33" s="13" t="s">
        <v>833</v>
      </c>
      <c r="C33" s="19" t="s">
        <v>39</v>
      </c>
    </row>
    <row r="34" spans="1:3">
      <c r="A34" s="13" t="s">
        <v>1128</v>
      </c>
      <c r="B34" s="13" t="s">
        <v>835</v>
      </c>
      <c r="C34" s="19" t="s">
        <v>39</v>
      </c>
    </row>
    <row r="35" spans="1:3">
      <c r="A35" s="13" t="s">
        <v>1131</v>
      </c>
      <c r="B35" s="13" t="s">
        <v>837</v>
      </c>
      <c r="C35" s="19" t="s">
        <v>39</v>
      </c>
    </row>
    <row r="36" spans="1:3">
      <c r="A36" s="13" t="s">
        <v>1141</v>
      </c>
      <c r="B36" s="13" t="s">
        <v>840</v>
      </c>
      <c r="C36" s="19" t="s">
        <v>39</v>
      </c>
    </row>
    <row r="37" spans="1:3">
      <c r="A37" s="13" t="s">
        <v>1142</v>
      </c>
      <c r="B37" s="13" t="s">
        <v>843</v>
      </c>
      <c r="C37" s="19" t="s">
        <v>39</v>
      </c>
    </row>
    <row r="38" spans="1:3">
      <c r="A38" s="13" t="s">
        <v>1155</v>
      </c>
      <c r="B38" s="13" t="s">
        <v>844</v>
      </c>
      <c r="C38" s="19" t="s">
        <v>39</v>
      </c>
    </row>
    <row r="39" spans="1:3">
      <c r="A39" s="13" t="s">
        <v>1159</v>
      </c>
      <c r="B39" s="13" t="s">
        <v>850</v>
      </c>
      <c r="C39" s="19" t="s">
        <v>39</v>
      </c>
    </row>
    <row r="40" spans="1:3">
      <c r="A40" s="13" t="s">
        <v>1166</v>
      </c>
      <c r="B40" s="13" t="s">
        <v>853</v>
      </c>
      <c r="C40" s="19" t="s">
        <v>39</v>
      </c>
    </row>
    <row r="41" spans="1:3">
      <c r="A41" s="13" t="s">
        <v>1178</v>
      </c>
      <c r="B41" s="13" t="s">
        <v>857</v>
      </c>
      <c r="C41" s="19" t="s">
        <v>39</v>
      </c>
    </row>
    <row r="42" spans="1:3">
      <c r="A42" s="13" t="s">
        <v>1121</v>
      </c>
      <c r="B42" s="13" t="s">
        <v>180</v>
      </c>
      <c r="C42" s="19" t="s">
        <v>39</v>
      </c>
    </row>
    <row r="43" spans="1:3">
      <c r="A43" s="13" t="s">
        <v>1305</v>
      </c>
      <c r="B43" s="13" t="s">
        <v>316</v>
      </c>
      <c r="C43" s="19" t="s">
        <v>39</v>
      </c>
    </row>
    <row r="44" spans="1:3">
      <c r="A44" s="13" t="s">
        <v>1313</v>
      </c>
      <c r="B44" s="13" t="s">
        <v>152</v>
      </c>
      <c r="C44" s="19" t="s">
        <v>39</v>
      </c>
    </row>
    <row r="45" spans="1:3">
      <c r="A45" s="13" t="s">
        <v>1314</v>
      </c>
      <c r="B45" s="13" t="s">
        <v>155</v>
      </c>
      <c r="C45" s="19" t="s">
        <v>39</v>
      </c>
    </row>
    <row r="46" spans="1:3">
      <c r="A46" s="13" t="s">
        <v>1321</v>
      </c>
      <c r="B46" s="13" t="s">
        <v>164</v>
      </c>
      <c r="C46" s="19" t="s">
        <v>39</v>
      </c>
    </row>
    <row r="47" spans="1:3">
      <c r="A47" s="13" t="s">
        <v>1325</v>
      </c>
      <c r="B47" s="13" t="s">
        <v>168</v>
      </c>
      <c r="C47" s="19" t="s">
        <v>39</v>
      </c>
    </row>
    <row r="48" spans="1:3">
      <c r="A48" s="13" t="s">
        <v>1330</v>
      </c>
      <c r="B48" s="13" t="s">
        <v>173</v>
      </c>
      <c r="C48" s="19" t="s">
        <v>39</v>
      </c>
    </row>
    <row r="49" spans="1:3">
      <c r="A49" s="13" t="s">
        <v>1338</v>
      </c>
      <c r="B49" s="13" t="s">
        <v>584</v>
      </c>
      <c r="C49" s="19" t="s">
        <v>39</v>
      </c>
    </row>
    <row r="50" spans="1:3">
      <c r="A50" s="13" t="s">
        <v>1346</v>
      </c>
      <c r="B50" s="13" t="s">
        <v>174</v>
      </c>
      <c r="C50" s="19" t="s">
        <v>39</v>
      </c>
    </row>
    <row r="51" spans="1:3">
      <c r="A51" s="13" t="s">
        <v>1350</v>
      </c>
      <c r="B51" s="13" t="s">
        <v>176</v>
      </c>
      <c r="C51" s="19" t="s">
        <v>39</v>
      </c>
    </row>
    <row r="52" spans="1:3">
      <c r="A52" s="13" t="s">
        <v>1351</v>
      </c>
      <c r="B52" s="13" t="s">
        <v>177</v>
      </c>
      <c r="C52" s="19" t="s">
        <v>39</v>
      </c>
    </row>
    <row r="53" spans="1:3">
      <c r="A53" s="13" t="s">
        <v>1116</v>
      </c>
      <c r="B53" s="13" t="s">
        <v>185</v>
      </c>
      <c r="C53" s="19" t="s">
        <v>39</v>
      </c>
    </row>
    <row r="54" spans="1:3">
      <c r="A54" s="13" t="s">
        <v>1102</v>
      </c>
      <c r="B54" s="13" t="s">
        <v>191</v>
      </c>
      <c r="C54" s="19" t="s">
        <v>39</v>
      </c>
    </row>
    <row r="55" spans="1:3">
      <c r="A55" s="13" t="s">
        <v>1112</v>
      </c>
      <c r="B55" s="13" t="s">
        <v>213</v>
      </c>
      <c r="C55" s="19" t="s">
        <v>39</v>
      </c>
    </row>
    <row r="56" spans="1:3">
      <c r="A56" s="13" t="s">
        <v>1170</v>
      </c>
      <c r="B56" s="13" t="s">
        <v>218</v>
      </c>
      <c r="C56" s="19" t="s">
        <v>39</v>
      </c>
    </row>
    <row r="57" spans="1:3">
      <c r="A57" s="13" t="s">
        <v>1609</v>
      </c>
      <c r="B57" s="13" t="s">
        <v>1608</v>
      </c>
      <c r="C57" s="19" t="s">
        <v>39</v>
      </c>
    </row>
    <row r="58" spans="1:3">
      <c r="A58" s="13" t="s">
        <v>1120</v>
      </c>
      <c r="B58" s="13" t="s">
        <v>216</v>
      </c>
      <c r="C58" s="19" t="s">
        <v>39</v>
      </c>
    </row>
    <row r="59" spans="1:3">
      <c r="A59" s="13" t="s">
        <v>1150</v>
      </c>
      <c r="B59" s="13" t="s">
        <v>91</v>
      </c>
      <c r="C59" s="19" t="s">
        <v>39</v>
      </c>
    </row>
    <row r="60" spans="1:3">
      <c r="A60" s="13" t="s">
        <v>1146</v>
      </c>
      <c r="B60" s="13" t="s">
        <v>209</v>
      </c>
      <c r="C60" s="19" t="s">
        <v>39</v>
      </c>
    </row>
    <row r="61" spans="1:3">
      <c r="A61" s="13" t="s">
        <v>1156</v>
      </c>
      <c r="B61" s="13" t="s">
        <v>207</v>
      </c>
      <c r="C61" s="19" t="s">
        <v>39</v>
      </c>
    </row>
    <row r="62" spans="1:3">
      <c r="A62" s="13" t="s">
        <v>1134</v>
      </c>
      <c r="B62" s="13" t="s">
        <v>229</v>
      </c>
      <c r="C62" s="19" t="s">
        <v>39</v>
      </c>
    </row>
    <row r="63" spans="1:3">
      <c r="A63" s="13" t="s">
        <v>1139</v>
      </c>
      <c r="B63" s="13" t="s">
        <v>274</v>
      </c>
      <c r="C63" s="19" t="s">
        <v>39</v>
      </c>
    </row>
    <row r="64" spans="1:3">
      <c r="A64" s="13" t="s">
        <v>1175</v>
      </c>
      <c r="B64" s="13" t="s">
        <v>239</v>
      </c>
      <c r="C64" s="19" t="s">
        <v>39</v>
      </c>
    </row>
    <row r="65" spans="1:3">
      <c r="A65" s="13" t="s">
        <v>1132</v>
      </c>
      <c r="B65" s="13" t="s">
        <v>1017</v>
      </c>
      <c r="C65" s="19" t="s">
        <v>39</v>
      </c>
    </row>
    <row r="66" spans="1:3">
      <c r="A66" s="13" t="s">
        <v>1136</v>
      </c>
      <c r="B66" s="13" t="s">
        <v>258</v>
      </c>
      <c r="C66" s="19" t="s">
        <v>39</v>
      </c>
    </row>
    <row r="67" spans="1:3">
      <c r="A67" s="13" t="s">
        <v>1096</v>
      </c>
      <c r="B67" s="13" t="s">
        <v>264</v>
      </c>
      <c r="C67" s="19" t="s">
        <v>39</v>
      </c>
    </row>
    <row r="68" spans="1:3">
      <c r="A68" s="13" t="s">
        <v>1119</v>
      </c>
      <c r="B68" s="13" t="s">
        <v>226</v>
      </c>
      <c r="C68" s="19" t="s">
        <v>39</v>
      </c>
    </row>
    <row r="69" spans="1:3">
      <c r="A69" s="13" t="s">
        <v>1138</v>
      </c>
      <c r="B69" s="13" t="s">
        <v>270</v>
      </c>
      <c r="C69" s="19" t="s">
        <v>39</v>
      </c>
    </row>
    <row r="70" spans="1:3">
      <c r="A70" s="13" t="s">
        <v>1149</v>
      </c>
      <c r="B70" s="13" t="s">
        <v>666</v>
      </c>
      <c r="C70" s="19" t="s">
        <v>39</v>
      </c>
    </row>
    <row r="71" spans="1:3">
      <c r="A71" s="13" t="s">
        <v>1097</v>
      </c>
      <c r="B71" s="13" t="s">
        <v>276</v>
      </c>
      <c r="C71" s="19" t="s">
        <v>39</v>
      </c>
    </row>
    <row r="72" spans="1:3">
      <c r="A72" s="13" t="s">
        <v>1122</v>
      </c>
      <c r="B72" s="13" t="s">
        <v>278</v>
      </c>
      <c r="C72" s="19" t="s">
        <v>39</v>
      </c>
    </row>
    <row r="73" spans="1:3">
      <c r="A73" s="13" t="s">
        <v>1130</v>
      </c>
      <c r="B73" s="13" t="s">
        <v>280</v>
      </c>
      <c r="C73" s="19" t="s">
        <v>39</v>
      </c>
    </row>
    <row r="74" spans="1:3">
      <c r="A74" s="13" t="s">
        <v>1108</v>
      </c>
      <c r="B74" s="13" t="s">
        <v>286</v>
      </c>
      <c r="C74" s="19" t="s">
        <v>39</v>
      </c>
    </row>
    <row r="75" spans="1:3">
      <c r="A75" s="13" t="s">
        <v>1113</v>
      </c>
      <c r="B75" s="13" t="s">
        <v>290</v>
      </c>
      <c r="C75" s="19" t="s">
        <v>39</v>
      </c>
    </row>
    <row r="76" spans="1:3">
      <c r="A76" s="13" t="s">
        <v>1115</v>
      </c>
      <c r="B76" s="13" t="s">
        <v>291</v>
      </c>
      <c r="C76" s="19" t="s">
        <v>39</v>
      </c>
    </row>
    <row r="77" spans="1:3">
      <c r="A77" s="13" t="s">
        <v>1152</v>
      </c>
      <c r="B77" s="13" t="s">
        <v>293</v>
      </c>
      <c r="C77" s="19" t="s">
        <v>39</v>
      </c>
    </row>
    <row r="78" spans="1:3">
      <c r="A78" s="13" t="s">
        <v>1306</v>
      </c>
      <c r="B78" s="13" t="s">
        <v>294</v>
      </c>
      <c r="C78" s="19" t="s">
        <v>39</v>
      </c>
    </row>
    <row r="79" spans="1:3">
      <c r="A79" s="13" t="s">
        <v>1308</v>
      </c>
      <c r="B79" s="13" t="s">
        <v>133</v>
      </c>
      <c r="C79" s="19" t="s">
        <v>39</v>
      </c>
    </row>
    <row r="80" spans="1:3">
      <c r="A80" s="13" t="s">
        <v>1348</v>
      </c>
      <c r="B80" s="13" t="s">
        <v>302</v>
      </c>
      <c r="C80" s="19" t="s">
        <v>39</v>
      </c>
    </row>
    <row r="81" spans="1:3">
      <c r="A81" s="13" t="s">
        <v>1106</v>
      </c>
      <c r="B81" s="13" t="s">
        <v>306</v>
      </c>
      <c r="C81" s="19" t="s">
        <v>39</v>
      </c>
    </row>
    <row r="82" spans="1:3">
      <c r="A82" s="13" t="s">
        <v>1145</v>
      </c>
      <c r="B82" s="13" t="s">
        <v>309</v>
      </c>
      <c r="C82" s="19" t="s">
        <v>39</v>
      </c>
    </row>
    <row r="83" spans="1:3">
      <c r="A83" s="13" t="s">
        <v>1094</v>
      </c>
      <c r="B83" s="13" t="s">
        <v>310</v>
      </c>
      <c r="C83" s="19" t="s">
        <v>39</v>
      </c>
    </row>
    <row r="84" spans="1:3">
      <c r="A84" s="13" t="s">
        <v>1104</v>
      </c>
      <c r="B84" s="13" t="s">
        <v>312</v>
      </c>
      <c r="C84" s="19" t="s">
        <v>39</v>
      </c>
    </row>
    <row r="85" spans="1:3">
      <c r="A85" s="13" t="s">
        <v>1109</v>
      </c>
      <c r="B85" s="13" t="s">
        <v>150</v>
      </c>
      <c r="C85" s="19" t="s">
        <v>39</v>
      </c>
    </row>
    <row r="86" spans="1:3">
      <c r="A86" s="13" t="s">
        <v>1110</v>
      </c>
      <c r="B86" s="13" t="s">
        <v>255</v>
      </c>
      <c r="C86" s="19" t="s">
        <v>39</v>
      </c>
    </row>
    <row r="87" spans="1:3">
      <c r="A87" s="13" t="s">
        <v>1111</v>
      </c>
      <c r="B87" s="13" t="s">
        <v>317</v>
      </c>
      <c r="C87" s="19" t="s">
        <v>39</v>
      </c>
    </row>
    <row r="88" spans="1:3">
      <c r="A88" s="13" t="s">
        <v>1214</v>
      </c>
      <c r="B88" s="13" t="s">
        <v>504</v>
      </c>
      <c r="C88" s="19" t="s">
        <v>39</v>
      </c>
    </row>
    <row r="89" spans="1:3">
      <c r="A89" s="13" t="s">
        <v>1380</v>
      </c>
      <c r="B89" s="13" t="s">
        <v>1720</v>
      </c>
      <c r="C89" s="19" t="s">
        <v>39</v>
      </c>
    </row>
    <row r="90" spans="1:3">
      <c r="A90" s="13" t="s">
        <v>1140</v>
      </c>
      <c r="B90" s="13" t="s">
        <v>839</v>
      </c>
      <c r="C90" s="19" t="s">
        <v>39</v>
      </c>
    </row>
    <row r="91" spans="1:3">
      <c r="A91" s="13" t="s">
        <v>1297</v>
      </c>
      <c r="B91" s="13" t="s">
        <v>527</v>
      </c>
      <c r="C91" s="19" t="s">
        <v>39</v>
      </c>
    </row>
    <row r="92" spans="1:3">
      <c r="A92" s="13" t="s">
        <v>1254</v>
      </c>
      <c r="B92" s="13" t="s">
        <v>426</v>
      </c>
      <c r="C92" s="19" t="s">
        <v>39</v>
      </c>
    </row>
    <row r="93" spans="1:3">
      <c r="A93" s="13" t="s">
        <v>1271</v>
      </c>
      <c r="B93" s="13" t="s">
        <v>439</v>
      </c>
      <c r="C93" s="19" t="s">
        <v>39</v>
      </c>
    </row>
    <row r="94" spans="1:3">
      <c r="A94" s="13" t="s">
        <v>1284</v>
      </c>
      <c r="B94" s="13" t="s">
        <v>691</v>
      </c>
      <c r="C94" s="19" t="s">
        <v>39</v>
      </c>
    </row>
    <row r="95" spans="1:3">
      <c r="A95" s="13" t="s">
        <v>1356</v>
      </c>
      <c r="B95" s="13" t="s">
        <v>99</v>
      </c>
      <c r="C95" s="19" t="s">
        <v>39</v>
      </c>
    </row>
    <row r="96" spans="1:3">
      <c r="A96" s="13" t="s">
        <v>1241</v>
      </c>
      <c r="B96" s="13" t="s">
        <v>411</v>
      </c>
      <c r="C96" s="19" t="s">
        <v>39</v>
      </c>
    </row>
    <row r="97" spans="1:3">
      <c r="A97" s="13" t="s">
        <v>1137</v>
      </c>
      <c r="B97" s="13" t="s">
        <v>223</v>
      </c>
      <c r="C97" s="19" t="s">
        <v>39</v>
      </c>
    </row>
    <row r="98" spans="1:3">
      <c r="A98" s="13" t="s">
        <v>1168</v>
      </c>
      <c r="B98" s="13" t="s">
        <v>252</v>
      </c>
      <c r="C98" s="19" t="s">
        <v>39</v>
      </c>
    </row>
    <row r="99" spans="1:3">
      <c r="A99" s="13" t="s">
        <v>1105</v>
      </c>
      <c r="B99" s="13" t="s">
        <v>473</v>
      </c>
      <c r="C99" s="19" t="s">
        <v>39</v>
      </c>
    </row>
    <row r="100" spans="1:3">
      <c r="A100" s="13" t="s">
        <v>1123</v>
      </c>
      <c r="B100" s="13" t="s">
        <v>475</v>
      </c>
      <c r="C100" s="19" t="s">
        <v>39</v>
      </c>
    </row>
    <row r="101" spans="1:3">
      <c r="A101" s="13" t="s">
        <v>1163</v>
      </c>
      <c r="B101" s="13" t="s">
        <v>482</v>
      </c>
      <c r="C101" s="19" t="s">
        <v>39</v>
      </c>
    </row>
    <row r="102" spans="1:3">
      <c r="A102" s="13" t="s">
        <v>1184</v>
      </c>
      <c r="B102" s="13" t="s">
        <v>491</v>
      </c>
      <c r="C102" s="19" t="s">
        <v>39</v>
      </c>
    </row>
    <row r="103" spans="1:3">
      <c r="A103" s="13" t="s">
        <v>1185</v>
      </c>
      <c r="B103" s="13" t="s">
        <v>493</v>
      </c>
      <c r="C103" s="19" t="s">
        <v>39</v>
      </c>
    </row>
    <row r="104" spans="1:3">
      <c r="A104" s="13" t="s">
        <v>1189</v>
      </c>
      <c r="B104" s="13" t="s">
        <v>494</v>
      </c>
      <c r="C104" s="19" t="s">
        <v>39</v>
      </c>
    </row>
    <row r="105" spans="1:3">
      <c r="A105" s="13" t="s">
        <v>1197</v>
      </c>
      <c r="B105" s="13" t="s">
        <v>496</v>
      </c>
      <c r="C105" s="19" t="s">
        <v>39</v>
      </c>
    </row>
    <row r="106" spans="1:3">
      <c r="A106" s="13" t="s">
        <v>1199</v>
      </c>
      <c r="B106" s="13" t="s">
        <v>498</v>
      </c>
      <c r="C106" s="19" t="s">
        <v>39</v>
      </c>
    </row>
    <row r="107" spans="1:3">
      <c r="A107" s="13" t="s">
        <v>1202</v>
      </c>
      <c r="B107" s="13" t="s">
        <v>500</v>
      </c>
      <c r="C107" s="19" t="s">
        <v>39</v>
      </c>
    </row>
    <row r="108" spans="1:3">
      <c r="A108" s="13" t="s">
        <v>1204</v>
      </c>
      <c r="B108" s="13" t="s">
        <v>502</v>
      </c>
      <c r="C108" s="19" t="s">
        <v>39</v>
      </c>
    </row>
    <row r="109" spans="1:3">
      <c r="A109" s="13" t="s">
        <v>1209</v>
      </c>
      <c r="B109" s="13" t="s">
        <v>503</v>
      </c>
      <c r="C109" s="19" t="s">
        <v>39</v>
      </c>
    </row>
    <row r="110" spans="1:3">
      <c r="A110" s="13" t="s">
        <v>1218</v>
      </c>
      <c r="B110" s="13" t="s">
        <v>506</v>
      </c>
      <c r="C110" s="19" t="s">
        <v>39</v>
      </c>
    </row>
    <row r="111" spans="1:3">
      <c r="A111" s="13" t="s">
        <v>1219</v>
      </c>
      <c r="B111" s="13" t="s">
        <v>507</v>
      </c>
      <c r="C111" s="19" t="s">
        <v>39</v>
      </c>
    </row>
    <row r="112" spans="1:3">
      <c r="A112" s="13" t="s">
        <v>1375</v>
      </c>
      <c r="B112" s="13" t="s">
        <v>872</v>
      </c>
      <c r="C112" s="19" t="s">
        <v>39</v>
      </c>
    </row>
    <row r="113" spans="1:3">
      <c r="A113" s="13" t="s">
        <v>1225</v>
      </c>
      <c r="B113" s="13" t="s">
        <v>511</v>
      </c>
      <c r="C113" s="19" t="s">
        <v>39</v>
      </c>
    </row>
    <row r="114" spans="1:3">
      <c r="A114" s="13" t="s">
        <v>1376</v>
      </c>
      <c r="B114" s="13" t="s">
        <v>873</v>
      </c>
      <c r="C114" s="19" t="s">
        <v>39</v>
      </c>
    </row>
    <row r="115" spans="1:3">
      <c r="A115" s="13" t="s">
        <v>1226</v>
      </c>
      <c r="B115" s="13" t="s">
        <v>512</v>
      </c>
      <c r="C115" s="19" t="s">
        <v>39</v>
      </c>
    </row>
    <row r="116" spans="1:3">
      <c r="A116" s="13" t="s">
        <v>1230</v>
      </c>
      <c r="B116" s="13" t="s">
        <v>517</v>
      </c>
      <c r="C116" s="19" t="s">
        <v>39</v>
      </c>
    </row>
    <row r="117" spans="1:3">
      <c r="A117" s="13" t="s">
        <v>1234</v>
      </c>
      <c r="B117" s="13" t="s">
        <v>521</v>
      </c>
      <c r="C117" s="19" t="s">
        <v>39</v>
      </c>
    </row>
    <row r="118" spans="1:3">
      <c r="A118" s="13" t="s">
        <v>1255</v>
      </c>
      <c r="B118" s="13" t="s">
        <v>529</v>
      </c>
      <c r="C118" s="19" t="s">
        <v>39</v>
      </c>
    </row>
    <row r="119" spans="1:3">
      <c r="A119" s="13" t="s">
        <v>1262</v>
      </c>
      <c r="B119" s="13" t="s">
        <v>531</v>
      </c>
      <c r="C119" s="19" t="s">
        <v>39</v>
      </c>
    </row>
    <row r="120" spans="1:3">
      <c r="A120" s="13" t="s">
        <v>1270</v>
      </c>
      <c r="B120" s="13" t="s">
        <v>533</v>
      </c>
      <c r="C120" s="19" t="s">
        <v>39</v>
      </c>
    </row>
    <row r="121" spans="1:3">
      <c r="A121" s="13" t="s">
        <v>1275</v>
      </c>
      <c r="B121" s="13" t="s">
        <v>537</v>
      </c>
      <c r="C121" s="19" t="s">
        <v>39</v>
      </c>
    </row>
    <row r="122" spans="1:3">
      <c r="A122" s="13" t="s">
        <v>1377</v>
      </c>
      <c r="B122" s="13" t="s">
        <v>1072</v>
      </c>
      <c r="C122" s="19" t="s">
        <v>39</v>
      </c>
    </row>
    <row r="123" spans="1:3">
      <c r="A123" s="13" t="s">
        <v>1283</v>
      </c>
      <c r="B123" s="13" t="s">
        <v>476</v>
      </c>
      <c r="C123" s="19" t="s">
        <v>39</v>
      </c>
    </row>
    <row r="124" spans="1:3">
      <c r="A124" s="13" t="s">
        <v>1285</v>
      </c>
      <c r="B124" s="13" t="s">
        <v>541</v>
      </c>
      <c r="C124" s="19" t="s">
        <v>39</v>
      </c>
    </row>
    <row r="125" spans="1:3">
      <c r="A125" s="13" t="s">
        <v>1290</v>
      </c>
      <c r="B125" s="13" t="s">
        <v>139</v>
      </c>
      <c r="C125" s="19" t="s">
        <v>39</v>
      </c>
    </row>
    <row r="126" spans="1:3">
      <c r="A126" s="13" t="s">
        <v>1291</v>
      </c>
      <c r="B126" s="13" t="s">
        <v>545</v>
      </c>
      <c r="C126" s="19" t="s">
        <v>39</v>
      </c>
    </row>
    <row r="127" spans="1:3">
      <c r="A127" s="13" t="s">
        <v>1101</v>
      </c>
      <c r="B127" s="13" t="s">
        <v>553</v>
      </c>
      <c r="C127" s="19" t="s">
        <v>39</v>
      </c>
    </row>
    <row r="128" spans="1:3">
      <c r="A128" s="13" t="s">
        <v>1151</v>
      </c>
      <c r="B128" s="13" t="s">
        <v>561</v>
      </c>
      <c r="C128" s="19" t="s">
        <v>39</v>
      </c>
    </row>
    <row r="129" spans="1:3">
      <c r="A129" s="13" t="s">
        <v>1165</v>
      </c>
      <c r="B129" s="13" t="s">
        <v>449</v>
      </c>
      <c r="C129" s="19" t="s">
        <v>39</v>
      </c>
    </row>
    <row r="130" spans="1:3">
      <c r="A130" s="13" t="s">
        <v>1293</v>
      </c>
      <c r="B130" s="13" t="s">
        <v>465</v>
      </c>
      <c r="C130" s="19" t="s">
        <v>39</v>
      </c>
    </row>
    <row r="131" spans="1:3">
      <c r="A131" s="13" t="s">
        <v>1126</v>
      </c>
      <c r="B131" s="13" t="s">
        <v>568</v>
      </c>
      <c r="C131" s="19" t="s">
        <v>39</v>
      </c>
    </row>
    <row r="132" spans="1:3">
      <c r="A132" s="13" t="s">
        <v>1172</v>
      </c>
      <c r="B132" s="13" t="s">
        <v>570</v>
      </c>
      <c r="C132" s="19" t="s">
        <v>39</v>
      </c>
    </row>
    <row r="133" spans="1:3">
      <c r="A133" s="13" t="s">
        <v>1125</v>
      </c>
      <c r="B133" s="13" t="s">
        <v>575</v>
      </c>
      <c r="C133" s="19" t="s">
        <v>39</v>
      </c>
    </row>
    <row r="134" spans="1:3">
      <c r="A134" s="13" t="s">
        <v>1114</v>
      </c>
      <c r="B134" s="13" t="s">
        <v>579</v>
      </c>
      <c r="C134" s="19" t="s">
        <v>39</v>
      </c>
    </row>
    <row r="135" spans="1:3">
      <c r="A135" s="13" t="s">
        <v>1144</v>
      </c>
      <c r="B135" s="13" t="s">
        <v>585</v>
      </c>
      <c r="C135" s="19" t="s">
        <v>39</v>
      </c>
    </row>
    <row r="136" spans="1:3">
      <c r="A136" s="13" t="s">
        <v>1147</v>
      </c>
      <c r="B136" s="13" t="s">
        <v>586</v>
      </c>
      <c r="C136" s="19" t="s">
        <v>39</v>
      </c>
    </row>
    <row r="137" spans="1:3">
      <c r="A137" s="13" t="s">
        <v>1154</v>
      </c>
      <c r="B137" s="13" t="s">
        <v>587</v>
      </c>
      <c r="C137" s="19" t="s">
        <v>39</v>
      </c>
    </row>
    <row r="138" spans="1:3">
      <c r="A138" s="13" t="s">
        <v>1171</v>
      </c>
      <c r="B138" s="13" t="s">
        <v>590</v>
      </c>
      <c r="C138" s="19" t="s">
        <v>39</v>
      </c>
    </row>
    <row r="139" spans="1:3">
      <c r="A139" s="13" t="s">
        <v>1100</v>
      </c>
      <c r="B139" s="13" t="s">
        <v>592</v>
      </c>
      <c r="C139" s="19" t="s">
        <v>39</v>
      </c>
    </row>
    <row r="140" spans="1:3">
      <c r="A140" s="13" t="s">
        <v>1135</v>
      </c>
      <c r="B140" s="13" t="s">
        <v>595</v>
      </c>
      <c r="C140" s="19" t="s">
        <v>39</v>
      </c>
    </row>
    <row r="141" spans="1:3">
      <c r="A141" s="13" t="s">
        <v>1148</v>
      </c>
      <c r="B141" s="13" t="s">
        <v>597</v>
      </c>
      <c r="C141" s="19" t="s">
        <v>39</v>
      </c>
    </row>
    <row r="142" spans="1:3">
      <c r="A142" s="13" t="s">
        <v>1118</v>
      </c>
      <c r="B142" s="13" t="s">
        <v>830</v>
      </c>
      <c r="C142" s="19" t="s">
        <v>39</v>
      </c>
    </row>
    <row r="143" spans="1:3">
      <c r="A143" s="14" t="s">
        <v>1127</v>
      </c>
      <c r="B143" s="13" t="s">
        <v>659</v>
      </c>
      <c r="C143" s="19" t="s">
        <v>39</v>
      </c>
    </row>
    <row r="144" spans="1:3">
      <c r="A144" s="13" t="s">
        <v>1365</v>
      </c>
      <c r="B144" s="13" t="s">
        <v>124</v>
      </c>
      <c r="C144" s="19" t="s">
        <v>39</v>
      </c>
    </row>
    <row r="145" spans="1:3">
      <c r="A145" s="13" t="s">
        <v>1265</v>
      </c>
      <c r="B145" s="13" t="s">
        <v>434</v>
      </c>
      <c r="C145" s="19" t="s">
        <v>39</v>
      </c>
    </row>
    <row r="146" spans="1:3">
      <c r="A146" s="13" t="s">
        <v>1153</v>
      </c>
      <c r="B146" s="13" t="s">
        <v>669</v>
      </c>
      <c r="C146" s="19" t="s">
        <v>39</v>
      </c>
    </row>
    <row r="147" spans="1:3">
      <c r="A147" s="13" t="s">
        <v>1160</v>
      </c>
      <c r="B147" s="13" t="s">
        <v>670</v>
      </c>
      <c r="C147" s="19" t="s">
        <v>39</v>
      </c>
    </row>
    <row r="148" spans="1:3">
      <c r="A148" s="13" t="s">
        <v>1303</v>
      </c>
      <c r="B148" s="13" t="s">
        <v>605</v>
      </c>
      <c r="C148" s="19" t="s">
        <v>39</v>
      </c>
    </row>
    <row r="149" spans="1:3">
      <c r="A149" s="13" t="s">
        <v>1304</v>
      </c>
      <c r="B149" s="13" t="s">
        <v>607</v>
      </c>
      <c r="C149" s="19" t="s">
        <v>39</v>
      </c>
    </row>
    <row r="150" spans="1:3">
      <c r="A150" s="13" t="s">
        <v>1319</v>
      </c>
      <c r="B150" s="13" t="s">
        <v>617</v>
      </c>
      <c r="C150" s="19" t="s">
        <v>39</v>
      </c>
    </row>
    <row r="151" spans="1:3">
      <c r="A151" s="13" t="s">
        <v>1342</v>
      </c>
      <c r="B151" s="13" t="s">
        <v>627</v>
      </c>
      <c r="C151" s="19" t="s">
        <v>39</v>
      </c>
    </row>
    <row r="152" spans="1:3">
      <c r="A152" s="13" t="s">
        <v>1192</v>
      </c>
      <c r="B152" s="13" t="s">
        <v>352</v>
      </c>
      <c r="C152" s="19" t="s">
        <v>39</v>
      </c>
    </row>
    <row r="153" spans="1:3">
      <c r="A153" s="13" t="s">
        <v>1221</v>
      </c>
      <c r="B153" s="13" t="s">
        <v>387</v>
      </c>
      <c r="C153" s="19" t="s">
        <v>39</v>
      </c>
    </row>
    <row r="154" spans="1:3">
      <c r="A154" s="13" t="s">
        <v>1248</v>
      </c>
      <c r="B154" s="13" t="s">
        <v>418</v>
      </c>
      <c r="C154" s="19" t="s">
        <v>39</v>
      </c>
    </row>
    <row r="155" spans="1:3">
      <c r="A155" s="13" t="s">
        <v>1188</v>
      </c>
      <c r="B155" s="13" t="s">
        <v>349</v>
      </c>
      <c r="C155" s="19" t="s">
        <v>39</v>
      </c>
    </row>
    <row r="156" spans="1:3">
      <c r="A156" s="13" t="s">
        <v>1251</v>
      </c>
      <c r="B156" s="13" t="s">
        <v>423</v>
      </c>
      <c r="C156" s="19" t="s">
        <v>39</v>
      </c>
    </row>
    <row r="157" spans="1:3">
      <c r="A157" s="13" t="s">
        <v>1280</v>
      </c>
      <c r="B157" s="13" t="s">
        <v>448</v>
      </c>
      <c r="C157" s="19" t="s">
        <v>39</v>
      </c>
    </row>
    <row r="158" spans="1:3">
      <c r="A158" s="13" t="s">
        <v>1180</v>
      </c>
      <c r="B158" s="13" t="s">
        <v>332</v>
      </c>
      <c r="C158" s="19" t="s">
        <v>39</v>
      </c>
    </row>
    <row r="159" spans="1:3">
      <c r="A159" s="13" t="s">
        <v>1183</v>
      </c>
      <c r="B159" s="13" t="s">
        <v>342</v>
      </c>
      <c r="C159" s="19" t="s">
        <v>39</v>
      </c>
    </row>
    <row r="160" spans="1:3">
      <c r="A160" s="13" t="s">
        <v>1721</v>
      </c>
      <c r="B160" s="13" t="s">
        <v>344</v>
      </c>
      <c r="C160" s="19" t="s">
        <v>39</v>
      </c>
    </row>
    <row r="161" spans="1:3">
      <c r="A161" s="13" t="s">
        <v>1193</v>
      </c>
      <c r="B161" s="13" t="s">
        <v>353</v>
      </c>
      <c r="C161" s="19" t="s">
        <v>39</v>
      </c>
    </row>
    <row r="162" spans="1:3">
      <c r="A162" s="13" t="s">
        <v>1198</v>
      </c>
      <c r="B162" s="13" t="s">
        <v>355</v>
      </c>
      <c r="C162" s="19" t="s">
        <v>39</v>
      </c>
    </row>
    <row r="163" spans="1:3">
      <c r="A163" s="13" t="s">
        <v>1200</v>
      </c>
      <c r="B163" s="13" t="s">
        <v>357</v>
      </c>
      <c r="C163" s="19" t="s">
        <v>39</v>
      </c>
    </row>
    <row r="164" spans="1:3">
      <c r="A164" s="13" t="s">
        <v>1227</v>
      </c>
      <c r="B164" s="13" t="s">
        <v>393</v>
      </c>
      <c r="C164" s="19" t="s">
        <v>39</v>
      </c>
    </row>
    <row r="165" spans="1:3">
      <c r="A165" s="13" t="s">
        <v>1229</v>
      </c>
      <c r="B165" s="13" t="s">
        <v>398</v>
      </c>
      <c r="C165" s="19" t="s">
        <v>39</v>
      </c>
    </row>
    <row r="166" spans="1:3">
      <c r="A166" s="13" t="s">
        <v>1232</v>
      </c>
      <c r="B166" s="13" t="s">
        <v>197</v>
      </c>
      <c r="C166" s="19" t="s">
        <v>39</v>
      </c>
    </row>
    <row r="167" spans="1:3">
      <c r="A167" s="13" t="s">
        <v>1235</v>
      </c>
      <c r="B167" s="13" t="s">
        <v>404</v>
      </c>
      <c r="C167" s="19" t="s">
        <v>39</v>
      </c>
    </row>
    <row r="168" spans="1:3">
      <c r="A168" s="13" t="s">
        <v>1237</v>
      </c>
      <c r="B168" s="13" t="s">
        <v>408</v>
      </c>
      <c r="C168" s="19" t="s">
        <v>39</v>
      </c>
    </row>
    <row r="169" spans="1:3">
      <c r="A169" s="13" t="s">
        <v>1250</v>
      </c>
      <c r="B169" s="13" t="s">
        <v>421</v>
      </c>
      <c r="C169" s="19" t="s">
        <v>39</v>
      </c>
    </row>
    <row r="170" spans="1:3">
      <c r="A170" s="13" t="s">
        <v>1257</v>
      </c>
      <c r="B170" s="13" t="s">
        <v>428</v>
      </c>
      <c r="C170" s="19" t="s">
        <v>39</v>
      </c>
    </row>
    <row r="171" spans="1:3">
      <c r="A171" s="13" t="s">
        <v>1266</v>
      </c>
      <c r="B171" s="13" t="s">
        <v>435</v>
      </c>
      <c r="C171" s="19" t="s">
        <v>39</v>
      </c>
    </row>
    <row r="172" spans="1:3">
      <c r="A172" s="13" t="s">
        <v>1281</v>
      </c>
      <c r="B172" s="13" t="s">
        <v>451</v>
      </c>
      <c r="C172" s="19" t="s">
        <v>39</v>
      </c>
    </row>
    <row r="173" spans="1:3">
      <c r="A173" s="13" t="s">
        <v>1289</v>
      </c>
      <c r="B173" s="13" t="s">
        <v>459</v>
      </c>
      <c r="C173" s="19" t="s">
        <v>39</v>
      </c>
    </row>
    <row r="174" spans="1:3">
      <c r="A174" s="13" t="s">
        <v>1191</v>
      </c>
      <c r="B174" s="13" t="s">
        <v>351</v>
      </c>
      <c r="C174" s="19" t="s">
        <v>39</v>
      </c>
    </row>
    <row r="175" spans="1:3">
      <c r="A175" s="13" t="s">
        <v>1206</v>
      </c>
      <c r="B175" s="13" t="s">
        <v>650</v>
      </c>
      <c r="C175" s="19" t="s">
        <v>39</v>
      </c>
    </row>
    <row r="176" spans="1:3">
      <c r="A176" s="13" t="s">
        <v>1224</v>
      </c>
      <c r="B176" s="13" t="s">
        <v>389</v>
      </c>
      <c r="C176" s="19" t="s">
        <v>39</v>
      </c>
    </row>
    <row r="177" spans="1:3">
      <c r="A177" s="13" t="s">
        <v>1252</v>
      </c>
      <c r="B177" s="13" t="s">
        <v>424</v>
      </c>
      <c r="C177" s="19" t="s">
        <v>39</v>
      </c>
    </row>
    <row r="178" spans="1:3">
      <c r="A178" s="13" t="s">
        <v>1258</v>
      </c>
      <c r="B178" s="13" t="s">
        <v>668</v>
      </c>
      <c r="C178" s="19" t="s">
        <v>39</v>
      </c>
    </row>
    <row r="179" spans="1:3">
      <c r="A179" s="13" t="s">
        <v>1269</v>
      </c>
      <c r="B179" s="13" t="s">
        <v>438</v>
      </c>
      <c r="C179" s="19" t="s">
        <v>39</v>
      </c>
    </row>
    <row r="180" spans="1:3">
      <c r="A180" s="13" t="s">
        <v>1212</v>
      </c>
      <c r="B180" s="13" t="s">
        <v>374</v>
      </c>
      <c r="C180" s="19" t="s">
        <v>39</v>
      </c>
    </row>
    <row r="181" spans="1:3">
      <c r="A181" s="13" t="s">
        <v>1173</v>
      </c>
      <c r="B181" s="13" t="s">
        <v>812</v>
      </c>
      <c r="C181" s="19" t="s">
        <v>39</v>
      </c>
    </row>
    <row r="182" spans="1:3">
      <c r="A182" s="13" t="s">
        <v>1294</v>
      </c>
      <c r="B182" s="13" t="s">
        <v>467</v>
      </c>
      <c r="C182" s="19" t="s">
        <v>39</v>
      </c>
    </row>
    <row r="183" spans="1:3">
      <c r="A183" s="13" t="s">
        <v>1207</v>
      </c>
      <c r="B183" s="13" t="s">
        <v>367</v>
      </c>
      <c r="C183" s="19" t="s">
        <v>39</v>
      </c>
    </row>
    <row r="184" spans="1:3">
      <c r="A184" s="13" t="s">
        <v>1210</v>
      </c>
      <c r="B184" s="13" t="s">
        <v>371</v>
      </c>
      <c r="C184" s="19" t="s">
        <v>39</v>
      </c>
    </row>
    <row r="185" spans="1:3">
      <c r="A185" s="13" t="s">
        <v>1215</v>
      </c>
      <c r="B185" s="13" t="s">
        <v>379</v>
      </c>
      <c r="C185" s="19" t="s">
        <v>39</v>
      </c>
    </row>
    <row r="186" spans="1:3">
      <c r="A186" s="13" t="s">
        <v>1238</v>
      </c>
      <c r="B186" s="13" t="s">
        <v>409</v>
      </c>
      <c r="C186" s="19" t="s">
        <v>39</v>
      </c>
    </row>
    <row r="187" spans="1:3">
      <c r="A187" s="13" t="s">
        <v>1244</v>
      </c>
      <c r="B187" s="13" t="s">
        <v>415</v>
      </c>
      <c r="C187" s="19" t="s">
        <v>39</v>
      </c>
    </row>
    <row r="188" spans="1:3">
      <c r="A188" s="13" t="s">
        <v>1256</v>
      </c>
      <c r="B188" s="13" t="s">
        <v>427</v>
      </c>
      <c r="C188" s="19" t="s">
        <v>39</v>
      </c>
    </row>
    <row r="189" spans="1:3">
      <c r="A189" s="13" t="s">
        <v>1261</v>
      </c>
      <c r="B189" s="13" t="s">
        <v>431</v>
      </c>
      <c r="C189" s="19" t="s">
        <v>39</v>
      </c>
    </row>
    <row r="190" spans="1:3">
      <c r="A190" s="13" t="s">
        <v>1267</v>
      </c>
      <c r="B190" s="13" t="s">
        <v>436</v>
      </c>
      <c r="C190" s="19" t="s">
        <v>39</v>
      </c>
    </row>
    <row r="191" spans="1:3">
      <c r="A191" s="13" t="s">
        <v>1273</v>
      </c>
      <c r="B191" s="13" t="s">
        <v>440</v>
      </c>
      <c r="C191" s="19" t="s">
        <v>39</v>
      </c>
    </row>
    <row r="192" spans="1:3">
      <c r="A192" s="13" t="s">
        <v>1276</v>
      </c>
      <c r="B192" s="13" t="s">
        <v>445</v>
      </c>
      <c r="C192" s="19" t="s">
        <v>39</v>
      </c>
    </row>
    <row r="193" spans="1:3">
      <c r="A193" s="13" t="s">
        <v>1279</v>
      </c>
      <c r="B193" s="13" t="s">
        <v>677</v>
      </c>
      <c r="C193" s="19" t="s">
        <v>39</v>
      </c>
    </row>
    <row r="194" spans="1:3">
      <c r="A194" s="13" t="s">
        <v>1286</v>
      </c>
      <c r="B194" s="13" t="s">
        <v>454</v>
      </c>
      <c r="C194" s="19" t="s">
        <v>39</v>
      </c>
    </row>
    <row r="195" spans="1:3">
      <c r="A195" s="13" t="s">
        <v>1299</v>
      </c>
      <c r="B195" s="13" t="s">
        <v>462</v>
      </c>
      <c r="C195" s="19" t="s">
        <v>39</v>
      </c>
    </row>
    <row r="196" spans="1:3">
      <c r="A196" s="13" t="s">
        <v>1292</v>
      </c>
      <c r="B196" s="13" t="s">
        <v>464</v>
      </c>
      <c r="C196" s="19" t="s">
        <v>39</v>
      </c>
    </row>
    <row r="197" spans="1:3">
      <c r="A197" s="13" t="s">
        <v>1217</v>
      </c>
      <c r="B197" s="13" t="s">
        <v>382</v>
      </c>
      <c r="C197" s="19" t="s">
        <v>39</v>
      </c>
    </row>
    <row r="198" spans="1:3">
      <c r="A198" s="13" t="s">
        <v>1220</v>
      </c>
      <c r="B198" s="13" t="s">
        <v>386</v>
      </c>
      <c r="C198" s="19" t="s">
        <v>39</v>
      </c>
    </row>
    <row r="199" spans="1:3">
      <c r="A199" s="13" t="s">
        <v>1722</v>
      </c>
      <c r="B199" s="13" t="s">
        <v>403</v>
      </c>
      <c r="C199" s="19" t="s">
        <v>39</v>
      </c>
    </row>
    <row r="200" spans="1:3">
      <c r="A200" s="13" t="s">
        <v>1253</v>
      </c>
      <c r="B200" s="13" t="s">
        <v>425</v>
      </c>
      <c r="C200" s="19" t="s">
        <v>39</v>
      </c>
    </row>
    <row r="201" spans="1:3">
      <c r="A201" s="13" t="s">
        <v>1268</v>
      </c>
      <c r="B201" s="13" t="s">
        <v>437</v>
      </c>
      <c r="C201" s="19" t="s">
        <v>39</v>
      </c>
    </row>
    <row r="202" spans="1:3">
      <c r="A202" s="13" t="s">
        <v>1288</v>
      </c>
      <c r="B202" s="13" t="s">
        <v>456</v>
      </c>
      <c r="C202" s="19" t="s">
        <v>39</v>
      </c>
    </row>
    <row r="203" spans="1:3">
      <c r="A203" s="13" t="s">
        <v>1179</v>
      </c>
      <c r="B203" s="13" t="s">
        <v>337</v>
      </c>
      <c r="C203" s="19" t="s">
        <v>39</v>
      </c>
    </row>
    <row r="204" spans="1:3">
      <c r="A204" s="13" t="s">
        <v>1181</v>
      </c>
      <c r="B204" s="13" t="s">
        <v>340</v>
      </c>
      <c r="C204" s="19" t="s">
        <v>39</v>
      </c>
    </row>
    <row r="205" spans="1:3">
      <c r="A205" s="13" t="s">
        <v>1182</v>
      </c>
      <c r="B205" s="13" t="s">
        <v>341</v>
      </c>
      <c r="C205" s="19" t="s">
        <v>39</v>
      </c>
    </row>
    <row r="206" spans="1:3">
      <c r="A206" s="13" t="s">
        <v>1186</v>
      </c>
      <c r="B206" s="13" t="s">
        <v>345</v>
      </c>
      <c r="C206" s="19" t="s">
        <v>39</v>
      </c>
    </row>
    <row r="207" spans="1:3">
      <c r="A207" s="13" t="s">
        <v>1187</v>
      </c>
      <c r="B207" s="13" t="s">
        <v>346</v>
      </c>
      <c r="C207" s="19" t="s">
        <v>39</v>
      </c>
    </row>
    <row r="208" spans="1:3">
      <c r="A208" s="13" t="s">
        <v>1190</v>
      </c>
      <c r="B208" s="13" t="s">
        <v>350</v>
      </c>
      <c r="C208" s="19" t="s">
        <v>39</v>
      </c>
    </row>
    <row r="209" spans="1:3">
      <c r="A209" s="13" t="s">
        <v>1194</v>
      </c>
      <c r="B209" s="13" t="s">
        <v>354</v>
      </c>
      <c r="C209" s="19" t="s">
        <v>39</v>
      </c>
    </row>
    <row r="210" spans="1:3">
      <c r="A210" s="13" t="s">
        <v>1203</v>
      </c>
      <c r="B210" s="13" t="s">
        <v>361</v>
      </c>
      <c r="C210" s="19" t="s">
        <v>39</v>
      </c>
    </row>
    <row r="211" spans="1:3">
      <c r="A211" s="13" t="s">
        <v>1723</v>
      </c>
      <c r="B211" s="13" t="s">
        <v>363</v>
      </c>
      <c r="C211" s="19" t="s">
        <v>39</v>
      </c>
    </row>
    <row r="212" spans="1:3">
      <c r="A212" s="13" t="s">
        <v>1205</v>
      </c>
      <c r="B212" s="13" t="s">
        <v>364</v>
      </c>
      <c r="C212" s="19" t="s">
        <v>39</v>
      </c>
    </row>
    <row r="213" spans="1:3">
      <c r="A213" s="13" t="s">
        <v>1211</v>
      </c>
      <c r="B213" s="13" t="s">
        <v>373</v>
      </c>
      <c r="C213" s="19" t="s">
        <v>39</v>
      </c>
    </row>
    <row r="214" spans="1:3">
      <c r="A214" s="13" t="s">
        <v>1213</v>
      </c>
      <c r="B214" s="13" t="s">
        <v>377</v>
      </c>
      <c r="C214" s="19" t="s">
        <v>39</v>
      </c>
    </row>
    <row r="215" spans="1:3">
      <c r="A215" s="13" t="s">
        <v>1223</v>
      </c>
      <c r="B215" s="13" t="s">
        <v>1222</v>
      </c>
      <c r="C215" s="19" t="s">
        <v>39</v>
      </c>
    </row>
    <row r="216" spans="1:3">
      <c r="A216" s="13" t="s">
        <v>1228</v>
      </c>
      <c r="B216" s="13" t="s">
        <v>395</v>
      </c>
      <c r="C216" s="19" t="s">
        <v>39</v>
      </c>
    </row>
    <row r="217" spans="1:3">
      <c r="A217" s="13" t="s">
        <v>1231</v>
      </c>
      <c r="B217" s="13" t="s">
        <v>399</v>
      </c>
      <c r="C217" s="19" t="s">
        <v>39</v>
      </c>
    </row>
    <row r="218" spans="1:3">
      <c r="A218" s="13" t="s">
        <v>1236</v>
      </c>
      <c r="B218" s="13" t="s">
        <v>406</v>
      </c>
      <c r="C218" s="19" t="s">
        <v>39</v>
      </c>
    </row>
    <row r="219" spans="1:3">
      <c r="A219" s="13" t="s">
        <v>1240</v>
      </c>
      <c r="B219" s="13" t="s">
        <v>410</v>
      </c>
      <c r="C219" s="19" t="s">
        <v>39</v>
      </c>
    </row>
    <row r="220" spans="1:3">
      <c r="A220" s="13" t="s">
        <v>1242</v>
      </c>
      <c r="B220" s="13" t="s">
        <v>413</v>
      </c>
      <c r="C220" s="19" t="s">
        <v>39</v>
      </c>
    </row>
    <row r="221" spans="1:3">
      <c r="A221" s="13" t="s">
        <v>1246</v>
      </c>
      <c r="B221" s="13" t="s">
        <v>416</v>
      </c>
      <c r="C221" s="19" t="s">
        <v>39</v>
      </c>
    </row>
    <row r="222" spans="1:3">
      <c r="A222" s="13" t="s">
        <v>1247</v>
      </c>
      <c r="B222" s="13" t="s">
        <v>417</v>
      </c>
      <c r="C222" s="19" t="s">
        <v>39</v>
      </c>
    </row>
    <row r="223" spans="1:3">
      <c r="A223" s="13" t="s">
        <v>1259</v>
      </c>
      <c r="B223" s="13" t="s">
        <v>429</v>
      </c>
      <c r="C223" s="19" t="s">
        <v>39</v>
      </c>
    </row>
    <row r="224" spans="1:3">
      <c r="A224" s="13" t="s">
        <v>1260</v>
      </c>
      <c r="B224" s="13" t="s">
        <v>430</v>
      </c>
      <c r="C224" s="19" t="s">
        <v>39</v>
      </c>
    </row>
    <row r="225" spans="1:3">
      <c r="A225" s="13" t="s">
        <v>1263</v>
      </c>
      <c r="B225" s="13" t="s">
        <v>432</v>
      </c>
      <c r="C225" s="19" t="s">
        <v>39</v>
      </c>
    </row>
    <row r="226" spans="1:3">
      <c r="A226" s="13" t="s">
        <v>1161</v>
      </c>
      <c r="B226" s="13" t="s">
        <v>208</v>
      </c>
      <c r="C226" s="19" t="s">
        <v>39</v>
      </c>
    </row>
    <row r="227" spans="1:3">
      <c r="A227" s="13" t="s">
        <v>1274</v>
      </c>
      <c r="B227" s="13" t="s">
        <v>442</v>
      </c>
      <c r="C227" s="19" t="s">
        <v>39</v>
      </c>
    </row>
    <row r="228" spans="1:3">
      <c r="A228" s="13" t="s">
        <v>1233</v>
      </c>
      <c r="B228" s="13" t="s">
        <v>401</v>
      </c>
      <c r="C228" s="19" t="s">
        <v>39</v>
      </c>
    </row>
    <row r="229" spans="1:3">
      <c r="A229" s="13" t="s">
        <v>1249</v>
      </c>
      <c r="B229" s="13" t="s">
        <v>419</v>
      </c>
      <c r="C229" s="19" t="s">
        <v>39</v>
      </c>
    </row>
    <row r="230" spans="1:3">
      <c r="A230" s="13" t="s">
        <v>1264</v>
      </c>
      <c r="B230" s="13" t="s">
        <v>433</v>
      </c>
      <c r="C230" s="19" t="s">
        <v>39</v>
      </c>
    </row>
    <row r="231" spans="1:3">
      <c r="A231" s="13" t="s">
        <v>1282</v>
      </c>
      <c r="B231" s="13" t="s">
        <v>452</v>
      </c>
      <c r="C231" s="19" t="s">
        <v>39</v>
      </c>
    </row>
    <row r="232" spans="1:3">
      <c r="A232" s="13" t="s">
        <v>1195</v>
      </c>
      <c r="B232" s="13" t="s">
        <v>678</v>
      </c>
      <c r="C232" s="19" t="s">
        <v>39</v>
      </c>
    </row>
    <row r="233" spans="1:3">
      <c r="A233" s="13" t="s">
        <v>1196</v>
      </c>
      <c r="B233" s="13" t="s">
        <v>680</v>
      </c>
      <c r="C233" s="19" t="s">
        <v>39</v>
      </c>
    </row>
    <row r="234" spans="1:3">
      <c r="A234" s="13" t="s">
        <v>1201</v>
      </c>
      <c r="B234" s="13" t="s">
        <v>682</v>
      </c>
      <c r="C234" s="19" t="s">
        <v>39</v>
      </c>
    </row>
    <row r="235" spans="1:3">
      <c r="A235" s="13" t="s">
        <v>1208</v>
      </c>
      <c r="B235" s="13" t="s">
        <v>368</v>
      </c>
      <c r="C235" s="19" t="s">
        <v>39</v>
      </c>
    </row>
    <row r="236" spans="1:3">
      <c r="A236" s="13" t="s">
        <v>1239</v>
      </c>
      <c r="B236" s="13" t="s">
        <v>684</v>
      </c>
      <c r="C236" s="19" t="s">
        <v>39</v>
      </c>
    </row>
    <row r="237" spans="1:3">
      <c r="A237" s="13" t="s">
        <v>1272</v>
      </c>
      <c r="B237" s="13" t="s">
        <v>686</v>
      </c>
      <c r="C237" s="19" t="s">
        <v>39</v>
      </c>
    </row>
    <row r="238" spans="1:3">
      <c r="A238" s="13" t="s">
        <v>1277</v>
      </c>
      <c r="B238" s="13" t="s">
        <v>688</v>
      </c>
      <c r="C238" s="19" t="s">
        <v>39</v>
      </c>
    </row>
    <row r="239" spans="1:3">
      <c r="A239" s="13" t="s">
        <v>1278</v>
      </c>
      <c r="B239" s="13" t="s">
        <v>689</v>
      </c>
      <c r="C239" s="19" t="s">
        <v>39</v>
      </c>
    </row>
    <row r="240" spans="1:3">
      <c r="A240" s="13" t="s">
        <v>1287</v>
      </c>
      <c r="B240" s="13" t="s">
        <v>693</v>
      </c>
      <c r="C240" s="19" t="s">
        <v>39</v>
      </c>
    </row>
    <row r="241" spans="1:3">
      <c r="A241" s="13" t="s">
        <v>1300</v>
      </c>
      <c r="B241" s="13" t="s">
        <v>700</v>
      </c>
      <c r="C241" s="19" t="s">
        <v>39</v>
      </c>
    </row>
    <row r="242" spans="1:3">
      <c r="A242" s="13" t="s">
        <v>1301</v>
      </c>
      <c r="B242" s="13" t="s">
        <v>702</v>
      </c>
      <c r="C242" s="19" t="s">
        <v>39</v>
      </c>
    </row>
    <row r="243" spans="1:3">
      <c r="A243" s="13" t="s">
        <v>1302</v>
      </c>
      <c r="B243" s="13" t="s">
        <v>704</v>
      </c>
      <c r="C243" s="19" t="s">
        <v>39</v>
      </c>
    </row>
    <row r="244" spans="1:3">
      <c r="A244" s="13" t="s">
        <v>1307</v>
      </c>
      <c r="B244" s="13" t="s">
        <v>705</v>
      </c>
      <c r="C244" s="19" t="s">
        <v>39</v>
      </c>
    </row>
    <row r="245" spans="1:3">
      <c r="A245" s="13" t="s">
        <v>1309</v>
      </c>
      <c r="B245" s="13" t="s">
        <v>707</v>
      </c>
      <c r="C245" s="19" t="s">
        <v>39</v>
      </c>
    </row>
    <row r="246" spans="1:3">
      <c r="A246" s="13" t="s">
        <v>1310</v>
      </c>
      <c r="B246" s="13" t="s">
        <v>708</v>
      </c>
      <c r="C246" s="19" t="s">
        <v>39</v>
      </c>
    </row>
    <row r="247" spans="1:3">
      <c r="A247" s="13" t="s">
        <v>1311</v>
      </c>
      <c r="B247" s="13" t="s">
        <v>713</v>
      </c>
      <c r="C247" s="19" t="s">
        <v>39</v>
      </c>
    </row>
    <row r="248" spans="1:3">
      <c r="A248" s="13" t="s">
        <v>1312</v>
      </c>
      <c r="B248" s="13" t="s">
        <v>714</v>
      </c>
      <c r="C248" s="19" t="s">
        <v>39</v>
      </c>
    </row>
    <row r="249" spans="1:3">
      <c r="A249" s="13" t="s">
        <v>1315</v>
      </c>
      <c r="B249" s="13" t="s">
        <v>717</v>
      </c>
      <c r="C249" s="19" t="s">
        <v>39</v>
      </c>
    </row>
    <row r="250" spans="1:3">
      <c r="A250" s="13" t="s">
        <v>1316</v>
      </c>
      <c r="B250" s="13" t="s">
        <v>722</v>
      </c>
      <c r="C250" s="19" t="s">
        <v>39</v>
      </c>
    </row>
    <row r="251" spans="1:3">
      <c r="A251" s="13" t="s">
        <v>1318</v>
      </c>
      <c r="B251" s="13" t="s">
        <v>723</v>
      </c>
      <c r="C251" s="19" t="s">
        <v>39</v>
      </c>
    </row>
    <row r="252" spans="1:3">
      <c r="A252" s="13" t="s">
        <v>1320</v>
      </c>
      <c r="B252" s="13" t="s">
        <v>729</v>
      </c>
      <c r="C252" s="19" t="s">
        <v>39</v>
      </c>
    </row>
    <row r="253" spans="1:3">
      <c r="A253" s="13" t="s">
        <v>1323</v>
      </c>
      <c r="B253" s="13" t="s">
        <v>739</v>
      </c>
      <c r="C253" s="19" t="s">
        <v>39</v>
      </c>
    </row>
    <row r="254" spans="1:3">
      <c r="A254" s="13" t="s">
        <v>1324</v>
      </c>
      <c r="B254" s="13" t="s">
        <v>741</v>
      </c>
      <c r="C254" s="19" t="s">
        <v>39</v>
      </c>
    </row>
    <row r="255" spans="1:3">
      <c r="A255" s="13" t="s">
        <v>1326</v>
      </c>
      <c r="B255" s="13" t="s">
        <v>742</v>
      </c>
      <c r="C255" s="19" t="s">
        <v>39</v>
      </c>
    </row>
    <row r="256" spans="1:3">
      <c r="A256" s="13" t="s">
        <v>1328</v>
      </c>
      <c r="B256" s="13" t="s">
        <v>743</v>
      </c>
      <c r="C256" s="19" t="s">
        <v>39</v>
      </c>
    </row>
    <row r="257" spans="1:3">
      <c r="A257" s="13" t="s">
        <v>1243</v>
      </c>
      <c r="B257" s="13" t="s">
        <v>744</v>
      </c>
      <c r="C257" s="19" t="s">
        <v>39</v>
      </c>
    </row>
    <row r="258" spans="1:3">
      <c r="A258" s="13" t="s">
        <v>1329</v>
      </c>
      <c r="B258" s="13" t="s">
        <v>745</v>
      </c>
      <c r="C258" s="19" t="s">
        <v>39</v>
      </c>
    </row>
    <row r="259" spans="1:3">
      <c r="A259" s="13" t="s">
        <v>1332</v>
      </c>
      <c r="B259" s="13" t="s">
        <v>746</v>
      </c>
      <c r="C259" s="19" t="s">
        <v>39</v>
      </c>
    </row>
    <row r="260" spans="1:3">
      <c r="A260" s="13" t="s">
        <v>1333</v>
      </c>
      <c r="B260" s="13" t="s">
        <v>747</v>
      </c>
      <c r="C260" s="19" t="s">
        <v>39</v>
      </c>
    </row>
    <row r="261" spans="1:3">
      <c r="A261" s="13" t="s">
        <v>1335</v>
      </c>
      <c r="B261" s="13" t="s">
        <v>749</v>
      </c>
      <c r="C261" s="19" t="s">
        <v>39</v>
      </c>
    </row>
    <row r="262" spans="1:3">
      <c r="A262" s="13" t="s">
        <v>1337</v>
      </c>
      <c r="B262" s="13" t="s">
        <v>751</v>
      </c>
      <c r="C262" s="19" t="s">
        <v>39</v>
      </c>
    </row>
    <row r="263" spans="1:3">
      <c r="A263" s="13" t="s">
        <v>1340</v>
      </c>
      <c r="B263" s="13" t="s">
        <v>753</v>
      </c>
      <c r="C263" s="19" t="s">
        <v>39</v>
      </c>
    </row>
    <row r="264" spans="1:3">
      <c r="A264" s="13" t="s">
        <v>1340</v>
      </c>
      <c r="B264" s="13" t="s">
        <v>753</v>
      </c>
      <c r="C264" s="19" t="s">
        <v>39</v>
      </c>
    </row>
    <row r="265" spans="1:3">
      <c r="A265" s="13" t="s">
        <v>1341</v>
      </c>
      <c r="B265" s="13" t="s">
        <v>754</v>
      </c>
      <c r="C265" s="19" t="s">
        <v>39</v>
      </c>
    </row>
    <row r="266" spans="1:3">
      <c r="A266" s="13" t="s">
        <v>1343</v>
      </c>
      <c r="B266" s="13" t="s">
        <v>756</v>
      </c>
      <c r="C266" s="19" t="s">
        <v>39</v>
      </c>
    </row>
    <row r="267" spans="1:3">
      <c r="A267" s="13" t="s">
        <v>1353</v>
      </c>
      <c r="B267" s="13" t="s">
        <v>760</v>
      </c>
      <c r="C267" s="19" t="s">
        <v>39</v>
      </c>
    </row>
    <row r="268" spans="1:3">
      <c r="A268" s="13" t="s">
        <v>1354</v>
      </c>
      <c r="B268" s="13" t="s">
        <v>764</v>
      </c>
      <c r="C268" s="19" t="s">
        <v>39</v>
      </c>
    </row>
    <row r="269" spans="1:3">
      <c r="A269" s="13" t="s">
        <v>1355</v>
      </c>
      <c r="B269" s="13" t="s">
        <v>767</v>
      </c>
      <c r="C269" s="19" t="s">
        <v>39</v>
      </c>
    </row>
    <row r="270" spans="1:3">
      <c r="A270" s="13" t="s">
        <v>1357</v>
      </c>
      <c r="B270" s="13" t="s">
        <v>772</v>
      </c>
      <c r="C270" s="19" t="s">
        <v>39</v>
      </c>
    </row>
    <row r="271" spans="1:3">
      <c r="A271" s="13" t="s">
        <v>1358</v>
      </c>
      <c r="B271" s="13" t="s">
        <v>774</v>
      </c>
      <c r="C271" s="19" t="s">
        <v>39</v>
      </c>
    </row>
    <row r="272" spans="1:3">
      <c r="A272" s="13" t="s">
        <v>1158</v>
      </c>
      <c r="B272" s="13" t="s">
        <v>563</v>
      </c>
      <c r="C272" s="19" t="s">
        <v>39</v>
      </c>
    </row>
    <row r="273" spans="1:3">
      <c r="A273" s="13" t="s">
        <v>1164</v>
      </c>
      <c r="B273" s="13" t="s">
        <v>299</v>
      </c>
      <c r="C273" s="19" t="s">
        <v>39</v>
      </c>
    </row>
    <row r="274" spans="1:3">
      <c r="A274" s="13" t="s">
        <v>1167</v>
      </c>
      <c r="B274" s="13" t="s">
        <v>565</v>
      </c>
      <c r="C274" s="19" t="s">
        <v>39</v>
      </c>
    </row>
    <row r="275" spans="1:3">
      <c r="A275" s="13" t="s">
        <v>1098</v>
      </c>
      <c r="B275" s="13" t="s">
        <v>203</v>
      </c>
      <c r="C275" s="19" t="s">
        <v>39</v>
      </c>
    </row>
    <row r="276" spans="1:3">
      <c r="A276" s="13" t="s">
        <v>1107</v>
      </c>
      <c r="B276" s="13" t="s">
        <v>649</v>
      </c>
      <c r="C276" s="19" t="s">
        <v>39</v>
      </c>
    </row>
    <row r="277" spans="1:3">
      <c r="A277" s="13" t="s">
        <v>1174</v>
      </c>
      <c r="B277" s="13" t="s">
        <v>461</v>
      </c>
      <c r="C277" s="19" t="s">
        <v>39</v>
      </c>
    </row>
    <row r="278" spans="1:3">
      <c r="A278" s="13" t="s">
        <v>1133</v>
      </c>
      <c r="B278" s="13" t="s">
        <v>816</v>
      </c>
      <c r="C278" s="19" t="s">
        <v>39</v>
      </c>
    </row>
    <row r="279" spans="1:3">
      <c r="A279" s="13" t="s">
        <v>1245</v>
      </c>
      <c r="B279" s="13" t="s">
        <v>248</v>
      </c>
      <c r="C279" s="19" t="s">
        <v>39</v>
      </c>
    </row>
    <row r="280" spans="1:3">
      <c r="A280" s="13" t="s">
        <v>1177</v>
      </c>
      <c r="B280" s="13" t="s">
        <v>818</v>
      </c>
      <c r="C280" s="19" t="s">
        <v>39</v>
      </c>
    </row>
    <row r="281" spans="1:3">
      <c r="A281" s="13" t="s">
        <v>1157</v>
      </c>
      <c r="B281" s="13" t="s">
        <v>846</v>
      </c>
      <c r="C281" s="19" t="s">
        <v>39</v>
      </c>
    </row>
    <row r="282" spans="1:3">
      <c r="A282" s="13" t="s">
        <v>1176</v>
      </c>
      <c r="B282" s="13" t="s">
        <v>855</v>
      </c>
      <c r="C282" s="19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3:K1214"/>
  <sheetViews>
    <sheetView topLeftCell="D466" zoomScale="115" zoomScaleNormal="115" workbookViewId="0"/>
  </sheetViews>
  <sheetFormatPr defaultColWidth="11.42578125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bestFit="1" customWidth="1"/>
    <col min="7" max="7" width="24.85546875" bestFit="1" customWidth="1"/>
    <col min="8" max="8" width="80.85546875" bestFit="1" customWidth="1"/>
    <col min="9" max="9" width="24.5703125" bestFit="1" customWidth="1"/>
    <col min="10" max="10" width="11.85546875" bestFit="1" customWidth="1"/>
    <col min="11" max="11" width="11" bestFit="1" customWidth="1"/>
  </cols>
  <sheetData>
    <row r="3" spans="1:11">
      <c r="A3" s="43" t="s">
        <v>2649</v>
      </c>
      <c r="B3" s="43" t="s">
        <v>2650</v>
      </c>
      <c r="C3" s="43" t="s">
        <v>1657</v>
      </c>
      <c r="D3" s="43" t="s">
        <v>3191</v>
      </c>
      <c r="E3" s="43" t="s">
        <v>2600</v>
      </c>
      <c r="F3" s="43" t="s">
        <v>2601</v>
      </c>
      <c r="G3" s="43" t="s">
        <v>2599</v>
      </c>
      <c r="H3" s="43" t="s">
        <v>3290</v>
      </c>
      <c r="I3" s="43" t="s">
        <v>3291</v>
      </c>
      <c r="J3" s="43" t="s">
        <v>3383</v>
      </c>
      <c r="K3" s="44" t="s">
        <v>3192</v>
      </c>
    </row>
    <row r="4" spans="1:11">
      <c r="A4" s="75" t="s">
        <v>2090</v>
      </c>
      <c r="B4" s="45" t="str">
        <f>_xlfn.XLOOKUP(Tabla8[[#This Row],[Codigo Area Liquidacion]],TBLAREA[PLANTA],TBLAREA[PROG])</f>
        <v>11</v>
      </c>
      <c r="C4" s="46" t="s">
        <v>11</v>
      </c>
      <c r="D4" s="45" t="str">
        <f>Tabla8[[#This Row],[Numero Documento]]&amp;Tabla8[[#This Row],[PROG]]&amp;LEFT(Tabla8[[#This Row],[Tipo Empleado]],3)</f>
        <v>0310278438011FIJ</v>
      </c>
      <c r="E4" s="45" t="s">
        <v>602</v>
      </c>
      <c r="F4" s="46" t="s">
        <v>60</v>
      </c>
      <c r="G4" s="45" t="s">
        <v>2610</v>
      </c>
      <c r="H4" s="45" t="s">
        <v>601</v>
      </c>
      <c r="I4" s="47" t="s">
        <v>1453</v>
      </c>
      <c r="J4" s="46" t="s">
        <v>2605</v>
      </c>
      <c r="K4" t="str">
        <f t="shared" ref="K4:K67" si="0">LEFT(J4,1)</f>
        <v>F</v>
      </c>
    </row>
    <row r="5" spans="1:11">
      <c r="A5" s="75" t="s">
        <v>2091</v>
      </c>
      <c r="B5" s="45" t="str">
        <f>_xlfn.XLOOKUP(Tabla8[[#This Row],[Codigo Area Liquidacion]],TBLAREA[PLANTA],TBLAREA[PROG])</f>
        <v>01</v>
      </c>
      <c r="C5" s="46" t="s">
        <v>2536</v>
      </c>
      <c r="D5" s="45" t="str">
        <f>Tabla8[[#This Row],[Numero Documento]]&amp;Tabla8[[#This Row],[PROG]]&amp;LEFT(Tabla8[[#This Row],[Tipo Empleado]],3)</f>
        <v>0310094577701TRA</v>
      </c>
      <c r="E5" s="45" t="s">
        <v>603</v>
      </c>
      <c r="F5" s="46" t="s">
        <v>604</v>
      </c>
      <c r="G5" s="45" t="s">
        <v>2602</v>
      </c>
      <c r="H5" s="45" t="s">
        <v>601</v>
      </c>
      <c r="I5" s="47" t="s">
        <v>1453</v>
      </c>
      <c r="J5" s="46" t="s">
        <v>2604</v>
      </c>
      <c r="K5" t="str">
        <f t="shared" si="0"/>
        <v>M</v>
      </c>
    </row>
    <row r="6" spans="1:11">
      <c r="A6" s="75" t="s">
        <v>2414</v>
      </c>
      <c r="B6" s="45" t="str">
        <f>_xlfn.XLOOKUP(Tabla8[[#This Row],[Codigo Area Liquidacion]],TBLAREA[PLANTA],TBLAREA[PROG])</f>
        <v>01</v>
      </c>
      <c r="C6" s="46" t="s">
        <v>2535</v>
      </c>
      <c r="D6" s="45" t="str">
        <f>Tabla8[[#This Row],[Numero Documento]]&amp;Tabla8[[#This Row],[PROG]]&amp;LEFT(Tabla8[[#This Row],[Tipo Empleado]],3)</f>
        <v>4022628373301PER</v>
      </c>
      <c r="E6" s="45" t="s">
        <v>1697</v>
      </c>
      <c r="F6" s="46" t="s">
        <v>895</v>
      </c>
      <c r="G6" s="45" t="s">
        <v>2602</v>
      </c>
      <c r="H6" s="45" t="s">
        <v>943</v>
      </c>
      <c r="I6" s="47" t="s">
        <v>1458</v>
      </c>
      <c r="J6" s="46" t="s">
        <v>2604</v>
      </c>
      <c r="K6" t="str">
        <f t="shared" si="0"/>
        <v>M</v>
      </c>
    </row>
    <row r="7" spans="1:11">
      <c r="A7" s="75" t="s">
        <v>1093</v>
      </c>
      <c r="B7" s="45" t="str">
        <f>_xlfn.XLOOKUP(Tabla8[[#This Row],[Codigo Area Liquidacion]],TBLAREA[PLANTA],TBLAREA[PROG])</f>
        <v>01</v>
      </c>
      <c r="C7" s="46" t="s">
        <v>11</v>
      </c>
      <c r="D7" s="45" t="str">
        <f>Tabla8[[#This Row],[Numero Documento]]&amp;Tabla8[[#This Row],[PROG]]&amp;LEFT(Tabla8[[#This Row],[Tipo Empleado]],3)</f>
        <v>0010056188501FIJ</v>
      </c>
      <c r="E7" s="45" t="s">
        <v>821</v>
      </c>
      <c r="F7" s="46" t="s">
        <v>823</v>
      </c>
      <c r="G7" s="45" t="s">
        <v>2602</v>
      </c>
      <c r="H7" s="45" t="s">
        <v>822</v>
      </c>
      <c r="I7" s="47" t="s">
        <v>1489</v>
      </c>
      <c r="J7" s="46" t="s">
        <v>2604</v>
      </c>
      <c r="K7" t="str">
        <f t="shared" si="0"/>
        <v>M</v>
      </c>
    </row>
    <row r="8" spans="1:11">
      <c r="A8" s="75" t="s">
        <v>2415</v>
      </c>
      <c r="B8" s="45" t="str">
        <f>_xlfn.XLOOKUP(Tabla8[[#This Row],[Codigo Area Liquidacion]],TBLAREA[PLANTA],TBLAREA[PROG])</f>
        <v>01</v>
      </c>
      <c r="C8" s="46" t="s">
        <v>2535</v>
      </c>
      <c r="D8" s="45" t="str">
        <f>Tabla8[[#This Row],[Numero Documento]]&amp;Tabla8[[#This Row],[PROG]]&amp;LEFT(Tabla8[[#This Row],[Tipo Empleado]],3)</f>
        <v>0011666000201PER</v>
      </c>
      <c r="E8" s="45" t="s">
        <v>935</v>
      </c>
      <c r="F8" s="46" t="s">
        <v>895</v>
      </c>
      <c r="G8" s="45" t="s">
        <v>2602</v>
      </c>
      <c r="H8" s="45" t="s">
        <v>943</v>
      </c>
      <c r="I8" s="47" t="s">
        <v>1458</v>
      </c>
      <c r="J8" s="46" t="s">
        <v>2604</v>
      </c>
      <c r="K8" t="str">
        <f t="shared" si="0"/>
        <v>M</v>
      </c>
    </row>
    <row r="9" spans="1:11">
      <c r="A9" s="75" t="s">
        <v>2013</v>
      </c>
      <c r="B9" s="45" t="str">
        <f>_xlfn.XLOOKUP(Tabla8[[#This Row],[Codigo Area Liquidacion]],TBLAREA[PLANTA],TBLAREA[PROG])</f>
        <v>13</v>
      </c>
      <c r="C9" s="46" t="s">
        <v>11</v>
      </c>
      <c r="D9" s="45" t="str">
        <f>Tabla8[[#This Row],[Numero Documento]]&amp;Tabla8[[#This Row],[PROG]]&amp;LEFT(Tabla8[[#This Row],[Tipo Empleado]],3)</f>
        <v>0011760613713FIJ</v>
      </c>
      <c r="E9" s="45" t="s">
        <v>488</v>
      </c>
      <c r="F9" s="46" t="s">
        <v>955</v>
      </c>
      <c r="G9" s="45" t="s">
        <v>2639</v>
      </c>
      <c r="H9" s="45" t="s">
        <v>1707</v>
      </c>
      <c r="I9" s="47" t="s">
        <v>1456</v>
      </c>
      <c r="J9" s="46" t="s">
        <v>2604</v>
      </c>
      <c r="K9" t="str">
        <f t="shared" si="0"/>
        <v>M</v>
      </c>
    </row>
    <row r="10" spans="1:11">
      <c r="A10" s="75" t="s">
        <v>1761</v>
      </c>
      <c r="B10" s="45" t="str">
        <f>_xlfn.XLOOKUP(Tabla8[[#This Row],[Codigo Area Liquidacion]],TBLAREA[PLANTA],TBLAREA[PROG])</f>
        <v>01</v>
      </c>
      <c r="C10" s="46" t="s">
        <v>11</v>
      </c>
      <c r="D10" s="45" t="str">
        <f>Tabla8[[#This Row],[Numero Documento]]&amp;Tabla8[[#This Row],[PROG]]&amp;LEFT(Tabla8[[#This Row],[Tipo Empleado]],3)</f>
        <v>0011908081001FIJ</v>
      </c>
      <c r="E10" s="45" t="s">
        <v>1025</v>
      </c>
      <c r="F10" s="46" t="s">
        <v>55</v>
      </c>
      <c r="G10" s="45" t="s">
        <v>2602</v>
      </c>
      <c r="H10" s="45" t="s">
        <v>822</v>
      </c>
      <c r="I10" s="47" t="s">
        <v>1489</v>
      </c>
      <c r="J10" s="46" t="s">
        <v>2605</v>
      </c>
      <c r="K10" t="str">
        <f t="shared" si="0"/>
        <v>F</v>
      </c>
    </row>
    <row r="11" spans="1:11">
      <c r="A11" s="75" t="s">
        <v>2890</v>
      </c>
      <c r="B11" s="45" t="str">
        <f>_xlfn.XLOOKUP(Tabla8[[#This Row],[Codigo Area Liquidacion]],TBLAREA[PLANTA],TBLAREA[PROG])</f>
        <v>01</v>
      </c>
      <c r="C11" s="46" t="s">
        <v>2527</v>
      </c>
      <c r="D11" s="45" t="str">
        <f>Tabla8[[#This Row],[Numero Documento]]&amp;Tabla8[[#This Row],[PROG]]&amp;LEFT(Tabla8[[#This Row],[Tipo Empleado]],3)</f>
        <v>0080000800501EMP</v>
      </c>
      <c r="E11" s="45" t="s">
        <v>2889</v>
      </c>
      <c r="F11" s="46" t="s">
        <v>75</v>
      </c>
      <c r="G11" s="45" t="s">
        <v>2602</v>
      </c>
      <c r="H11" s="45" t="s">
        <v>1708</v>
      </c>
      <c r="I11" s="47" t="s">
        <v>1448</v>
      </c>
      <c r="J11" s="46" t="s">
        <v>2604</v>
      </c>
      <c r="K11" t="str">
        <f t="shared" si="0"/>
        <v>M</v>
      </c>
    </row>
    <row r="12" spans="1:11">
      <c r="A12" s="75" t="s">
        <v>2014</v>
      </c>
      <c r="B12" s="45" t="str">
        <f>_xlfn.XLOOKUP(Tabla8[[#This Row],[Codigo Area Liquidacion]],TBLAREA[PLANTA],TBLAREA[PROG])</f>
        <v>13</v>
      </c>
      <c r="C12" s="46" t="s">
        <v>11</v>
      </c>
      <c r="D12" s="45" t="str">
        <f>Tabla8[[#This Row],[Numero Documento]]&amp;Tabla8[[#This Row],[PROG]]&amp;LEFT(Tabla8[[#This Row],[Tipo Empleado]],3)</f>
        <v>0020045549113FIJ</v>
      </c>
      <c r="E12" s="45" t="s">
        <v>490</v>
      </c>
      <c r="F12" s="46" t="s">
        <v>27</v>
      </c>
      <c r="G12" s="45" t="s">
        <v>2639</v>
      </c>
      <c r="H12" s="45" t="s">
        <v>1707</v>
      </c>
      <c r="I12" s="47" t="s">
        <v>1456</v>
      </c>
      <c r="J12" s="46" t="s">
        <v>2604</v>
      </c>
      <c r="K12" t="str">
        <f t="shared" si="0"/>
        <v>M</v>
      </c>
    </row>
    <row r="13" spans="1:11">
      <c r="A13" s="78" t="s">
        <v>1762</v>
      </c>
      <c r="B13" s="45" t="str">
        <f>_xlfn.XLOOKUP(Tabla8[[#This Row],[Codigo Area Liquidacion]],TBLAREA[PLANTA],TBLAREA[PROG])</f>
        <v>01</v>
      </c>
      <c r="C13" s="46" t="s">
        <v>11</v>
      </c>
      <c r="D13" s="45" t="str">
        <f>Tabla8[[#This Row],[Numero Documento]]&amp;Tabla8[[#This Row],[PROG]]&amp;LEFT(Tabla8[[#This Row],[Tipo Empleado]],3)</f>
        <v>0010137995601FIJ</v>
      </c>
      <c r="E13" s="45" t="s">
        <v>303</v>
      </c>
      <c r="F13" s="46" t="s">
        <v>192</v>
      </c>
      <c r="G13" s="45" t="s">
        <v>2602</v>
      </c>
      <c r="H13" s="45" t="s">
        <v>304</v>
      </c>
      <c r="I13" s="47" t="s">
        <v>1467</v>
      </c>
      <c r="J13" s="46" t="s">
        <v>2604</v>
      </c>
      <c r="K13" t="str">
        <f t="shared" si="0"/>
        <v>M</v>
      </c>
    </row>
    <row r="14" spans="1:11">
      <c r="A14" s="75" t="s">
        <v>2092</v>
      </c>
      <c r="B14" s="45" t="str">
        <f>_xlfn.XLOOKUP(Tabla8[[#This Row],[Codigo Area Liquidacion]],TBLAREA[PLANTA],TBLAREA[PROG])</f>
        <v>01</v>
      </c>
      <c r="C14" s="46" t="s">
        <v>11</v>
      </c>
      <c r="D14" s="45" t="str">
        <f>Tabla8[[#This Row],[Numero Documento]]&amp;Tabla8[[#This Row],[PROG]]&amp;LEFT(Tabla8[[#This Row],[Tipo Empleado]],3)</f>
        <v>0010930735501FIJ</v>
      </c>
      <c r="E14" s="45" t="s">
        <v>220</v>
      </c>
      <c r="F14" s="46" t="s">
        <v>59</v>
      </c>
      <c r="G14" s="45" t="s">
        <v>2602</v>
      </c>
      <c r="H14" s="45" t="s">
        <v>943</v>
      </c>
      <c r="I14" s="47" t="s">
        <v>1458</v>
      </c>
      <c r="J14" s="46" t="s">
        <v>2604</v>
      </c>
      <c r="K14" t="str">
        <f t="shared" si="0"/>
        <v>M</v>
      </c>
    </row>
    <row r="15" spans="1:11">
      <c r="A15" s="78" t="s">
        <v>1763</v>
      </c>
      <c r="B15" s="45" t="str">
        <f>_xlfn.XLOOKUP(Tabla8[[#This Row],[Codigo Area Liquidacion]],TBLAREA[PLANTA],TBLAREA[PROG])</f>
        <v>01</v>
      </c>
      <c r="C15" s="46" t="s">
        <v>11</v>
      </c>
      <c r="D15" s="45" t="str">
        <f>Tabla8[[#This Row],[Numero Documento]]&amp;Tabla8[[#This Row],[PROG]]&amp;LEFT(Tabla8[[#This Row],[Tipo Empleado]],3)</f>
        <v>0011050261401FIJ</v>
      </c>
      <c r="E15" s="45" t="s">
        <v>1389</v>
      </c>
      <c r="F15" s="46" t="s">
        <v>8</v>
      </c>
      <c r="G15" s="45" t="s">
        <v>2602</v>
      </c>
      <c r="H15" s="45" t="s">
        <v>1708</v>
      </c>
      <c r="I15" s="47" t="s">
        <v>1448</v>
      </c>
      <c r="J15" s="46" t="s">
        <v>2605</v>
      </c>
      <c r="K15" t="str">
        <f t="shared" si="0"/>
        <v>F</v>
      </c>
    </row>
    <row r="16" spans="1:11">
      <c r="A16" s="75" t="s">
        <v>1764</v>
      </c>
      <c r="B16" s="45" t="str">
        <f>_xlfn.XLOOKUP(Tabla8[[#This Row],[Codigo Area Liquidacion]],TBLAREA[PLANTA],TBLAREA[PROG])</f>
        <v>01</v>
      </c>
      <c r="C16" s="46" t="s">
        <v>11</v>
      </c>
      <c r="D16" s="45" t="str">
        <f>Tabla8[[#This Row],[Numero Documento]]&amp;Tabla8[[#This Row],[PROG]]&amp;LEFT(Tabla8[[#This Row],[Tipo Empleado]],3)</f>
        <v>4022627522601FIJ</v>
      </c>
      <c r="E16" s="45" t="s">
        <v>1390</v>
      </c>
      <c r="F16" s="46" t="s">
        <v>10</v>
      </c>
      <c r="G16" s="45" t="s">
        <v>2602</v>
      </c>
      <c r="H16" s="45" t="s">
        <v>943</v>
      </c>
      <c r="I16" s="47" t="s">
        <v>1458</v>
      </c>
      <c r="J16" s="46" t="s">
        <v>2605</v>
      </c>
      <c r="K16" t="str">
        <f t="shared" si="0"/>
        <v>F</v>
      </c>
    </row>
    <row r="17" spans="1:11">
      <c r="A17" s="75" t="s">
        <v>1765</v>
      </c>
      <c r="B17" s="45" t="str">
        <f>_xlfn.XLOOKUP(Tabla8[[#This Row],[Codigo Area Liquidacion]],TBLAREA[PLANTA],TBLAREA[PROG])</f>
        <v>01</v>
      </c>
      <c r="C17" s="46" t="s">
        <v>11</v>
      </c>
      <c r="D17" s="45" t="str">
        <f>Tabla8[[#This Row],[Numero Documento]]&amp;Tabla8[[#This Row],[PROG]]&amp;LEFT(Tabla8[[#This Row],[Tipo Empleado]],3)</f>
        <v>4023119320801FIJ</v>
      </c>
      <c r="E17" s="45" t="s">
        <v>1026</v>
      </c>
      <c r="F17" s="46" t="s">
        <v>214</v>
      </c>
      <c r="G17" s="45" t="s">
        <v>2602</v>
      </c>
      <c r="H17" s="45" t="s">
        <v>943</v>
      </c>
      <c r="I17" s="47" t="s">
        <v>1458</v>
      </c>
      <c r="J17" s="46" t="s">
        <v>2604</v>
      </c>
      <c r="K17" t="str">
        <f t="shared" si="0"/>
        <v>M</v>
      </c>
    </row>
    <row r="18" spans="1:11">
      <c r="A18" s="75" t="s">
        <v>1766</v>
      </c>
      <c r="B18" s="45" t="str">
        <f>_xlfn.XLOOKUP(Tabla8[[#This Row],[Codigo Area Liquidacion]],TBLAREA[PLANTA],TBLAREA[PROG])</f>
        <v>01</v>
      </c>
      <c r="C18" s="46" t="s">
        <v>11</v>
      </c>
      <c r="D18" s="45" t="str">
        <f>Tabla8[[#This Row],[Numero Documento]]&amp;Tabla8[[#This Row],[PROG]]&amp;LEFT(Tabla8[[#This Row],[Tipo Empleado]],3)</f>
        <v>2290012573701FIJ</v>
      </c>
      <c r="E18" s="45" t="s">
        <v>313</v>
      </c>
      <c r="F18" s="46" t="s">
        <v>254</v>
      </c>
      <c r="G18" s="45" t="s">
        <v>2602</v>
      </c>
      <c r="H18" s="45" t="s">
        <v>314</v>
      </c>
      <c r="I18" s="47" t="s">
        <v>1473</v>
      </c>
      <c r="J18" s="46" t="s">
        <v>2605</v>
      </c>
      <c r="K18" t="str">
        <f t="shared" si="0"/>
        <v>F</v>
      </c>
    </row>
    <row r="19" spans="1:11">
      <c r="A19" s="75" t="s">
        <v>2093</v>
      </c>
      <c r="B19" s="45" t="str">
        <f>_xlfn.XLOOKUP(Tabla8[[#This Row],[Codigo Area Liquidacion]],TBLAREA[PLANTA],TBLAREA[PROG])</f>
        <v>11</v>
      </c>
      <c r="C19" s="46" t="s">
        <v>11</v>
      </c>
      <c r="D19" s="45" t="str">
        <f>Tabla8[[#This Row],[Numero Documento]]&amp;Tabla8[[#This Row],[PROG]]&amp;LEFT(Tabla8[[#This Row],[Tipo Empleado]],3)</f>
        <v>4022931920311FIJ</v>
      </c>
      <c r="E19" s="45" t="s">
        <v>1008</v>
      </c>
      <c r="F19" s="46" t="s">
        <v>55</v>
      </c>
      <c r="G19" s="45" t="s">
        <v>2610</v>
      </c>
      <c r="H19" s="45" t="s">
        <v>73</v>
      </c>
      <c r="I19" s="47" t="s">
        <v>1463</v>
      </c>
      <c r="J19" s="46" t="s">
        <v>2605</v>
      </c>
      <c r="K19" t="str">
        <f t="shared" si="0"/>
        <v>F</v>
      </c>
    </row>
    <row r="20" spans="1:11">
      <c r="A20" s="77" t="s">
        <v>2892</v>
      </c>
      <c r="B20" s="44" t="str">
        <f>_xlfn.XLOOKUP(Tabla8[[#This Row],[Codigo Area Liquidacion]],TBLAREA[PLANTA],TBLAREA[PROG])</f>
        <v>01</v>
      </c>
      <c r="C20" s="44" t="s">
        <v>2527</v>
      </c>
      <c r="D20" s="45" t="str">
        <f>Tabla8[[#This Row],[Numero Documento]]&amp;Tabla8[[#This Row],[PROG]]&amp;LEFT(Tabla8[[#This Row],[Tipo Empleado]],3)</f>
        <v>4024958017201EMP</v>
      </c>
      <c r="E20" s="45" t="s">
        <v>2891</v>
      </c>
      <c r="F20" s="46" t="s">
        <v>75</v>
      </c>
      <c r="G20" s="45" t="s">
        <v>2602</v>
      </c>
      <c r="H20" s="45" t="s">
        <v>1708</v>
      </c>
      <c r="I20" s="47" t="s">
        <v>1448</v>
      </c>
      <c r="J20" s="46" t="s">
        <v>2604</v>
      </c>
      <c r="K20" t="str">
        <f t="shared" si="0"/>
        <v>M</v>
      </c>
    </row>
    <row r="21" spans="1:11">
      <c r="A21" s="75" t="s">
        <v>2416</v>
      </c>
      <c r="B21" s="45" t="str">
        <f>_xlfn.XLOOKUP(Tabla8[[#This Row],[Codigo Area Liquidacion]],TBLAREA[PLANTA],TBLAREA[PROG])</f>
        <v>01</v>
      </c>
      <c r="C21" s="46" t="s">
        <v>2535</v>
      </c>
      <c r="D21" s="45" t="str">
        <f>Tabla8[[#This Row],[Numero Documento]]&amp;Tabla8[[#This Row],[PROG]]&amp;LEFT(Tabla8[[#This Row],[Tipo Empleado]],3)</f>
        <v>4022659506001PER</v>
      </c>
      <c r="E21" s="45" t="s">
        <v>1699</v>
      </c>
      <c r="F21" s="46" t="s">
        <v>895</v>
      </c>
      <c r="G21" s="45" t="s">
        <v>2602</v>
      </c>
      <c r="H21" s="45" t="s">
        <v>943</v>
      </c>
      <c r="I21" s="47" t="s">
        <v>1458</v>
      </c>
      <c r="J21" s="46" t="s">
        <v>2604</v>
      </c>
      <c r="K21" t="str">
        <f t="shared" si="0"/>
        <v>M</v>
      </c>
    </row>
    <row r="22" spans="1:11">
      <c r="A22" s="75" t="s">
        <v>2270</v>
      </c>
      <c r="B22" s="45" t="str">
        <f>_xlfn.XLOOKUP(Tabla8[[#This Row],[Codigo Area Liquidacion]],TBLAREA[PLANTA],TBLAREA[PROG])</f>
        <v>11</v>
      </c>
      <c r="C22" s="46" t="s">
        <v>11</v>
      </c>
      <c r="D22" s="45" t="str">
        <f>Tabla8[[#This Row],[Numero Documento]]&amp;Tabla8[[#This Row],[PROG]]&amp;LEFT(Tabla8[[#This Row],[Tipo Empleado]],3)</f>
        <v>0010435989811FIJ</v>
      </c>
      <c r="E22" s="45" t="s">
        <v>105</v>
      </c>
      <c r="F22" s="46" t="s">
        <v>107</v>
      </c>
      <c r="G22" s="45" t="s">
        <v>2610</v>
      </c>
      <c r="H22" s="45" t="s">
        <v>106</v>
      </c>
      <c r="I22" s="47" t="s">
        <v>1469</v>
      </c>
      <c r="J22" s="46" t="s">
        <v>2604</v>
      </c>
      <c r="K22" t="str">
        <f t="shared" si="0"/>
        <v>M</v>
      </c>
    </row>
    <row r="23" spans="1:11">
      <c r="A23" s="75" t="s">
        <v>1767</v>
      </c>
      <c r="B23" s="45" t="str">
        <f>_xlfn.XLOOKUP(Tabla8[[#This Row],[Codigo Area Liquidacion]],TBLAREA[PLANTA],TBLAREA[PROG])</f>
        <v>01</v>
      </c>
      <c r="C23" s="46" t="s">
        <v>11</v>
      </c>
      <c r="D23" s="45" t="str">
        <f>Tabla8[[#This Row],[Numero Documento]]&amp;Tabla8[[#This Row],[PROG]]&amp;LEFT(Tabla8[[#This Row],[Tipo Empleado]],3)</f>
        <v>0010041192501FIJ</v>
      </c>
      <c r="E23" s="45" t="s">
        <v>188</v>
      </c>
      <c r="F23" s="46" t="s">
        <v>190</v>
      </c>
      <c r="G23" s="45" t="s">
        <v>2602</v>
      </c>
      <c r="H23" s="45" t="s">
        <v>201</v>
      </c>
      <c r="I23" s="47" t="s">
        <v>1470</v>
      </c>
      <c r="J23" s="46" t="s">
        <v>2604</v>
      </c>
      <c r="K23" t="str">
        <f t="shared" si="0"/>
        <v>M</v>
      </c>
    </row>
    <row r="24" spans="1:11">
      <c r="A24" s="75" t="s">
        <v>1184</v>
      </c>
      <c r="B24" s="45" t="str">
        <f>_xlfn.XLOOKUP(Tabla8[[#This Row],[Codigo Area Liquidacion]],TBLAREA[PLANTA],TBLAREA[PROG])</f>
        <v>13</v>
      </c>
      <c r="C24" s="46" t="s">
        <v>11</v>
      </c>
      <c r="D24" s="45" t="str">
        <f>Tabla8[[#This Row],[Numero Documento]]&amp;Tabla8[[#This Row],[PROG]]&amp;LEFT(Tabla8[[#This Row],[Tipo Empleado]],3)</f>
        <v>0011648032813FIJ</v>
      </c>
      <c r="E24" s="45" t="s">
        <v>491</v>
      </c>
      <c r="F24" s="46" t="s">
        <v>492</v>
      </c>
      <c r="G24" s="45" t="s">
        <v>2639</v>
      </c>
      <c r="H24" s="45" t="s">
        <v>1707</v>
      </c>
      <c r="I24" s="47" t="s">
        <v>1456</v>
      </c>
      <c r="J24" s="46" t="s">
        <v>2604</v>
      </c>
      <c r="K24" t="str">
        <f t="shared" si="0"/>
        <v>M</v>
      </c>
    </row>
    <row r="25" spans="1:11">
      <c r="A25" s="75" t="s">
        <v>1768</v>
      </c>
      <c r="B25" s="45" t="str">
        <f>_xlfn.XLOOKUP(Tabla8[[#This Row],[Codigo Area Liquidacion]],TBLAREA[PLANTA],TBLAREA[PROG])</f>
        <v>11</v>
      </c>
      <c r="C25" s="46" t="s">
        <v>11</v>
      </c>
      <c r="D25" s="45" t="str">
        <f>Tabla8[[#This Row],[Numero Documento]]&amp;Tabla8[[#This Row],[PROG]]&amp;LEFT(Tabla8[[#This Row],[Tipo Empleado]],3)</f>
        <v>0310315194411FIJ</v>
      </c>
      <c r="E25" s="45" t="s">
        <v>1391</v>
      </c>
      <c r="F25" s="46" t="s">
        <v>32</v>
      </c>
      <c r="G25" s="45" t="s">
        <v>2610</v>
      </c>
      <c r="H25" s="45" t="s">
        <v>468</v>
      </c>
      <c r="I25" s="47" t="s">
        <v>1494</v>
      </c>
      <c r="J25" s="46" t="s">
        <v>2605</v>
      </c>
      <c r="K25" t="str">
        <f t="shared" si="0"/>
        <v>F</v>
      </c>
    </row>
    <row r="26" spans="1:11">
      <c r="A26" s="75" t="s">
        <v>2094</v>
      </c>
      <c r="B26" s="45" t="str">
        <f>_xlfn.XLOOKUP(Tabla8[[#This Row],[Codigo Area Liquidacion]],TBLAREA[PLANTA],TBLAREA[PROG])</f>
        <v>11</v>
      </c>
      <c r="C26" s="46" t="s">
        <v>11</v>
      </c>
      <c r="D26" s="45" t="str">
        <f>Tabla8[[#This Row],[Numero Documento]]&amp;Tabla8[[#This Row],[PROG]]&amp;LEFT(Tabla8[[#This Row],[Tipo Empleado]],3)</f>
        <v>0010496385511FIJ</v>
      </c>
      <c r="E26" s="45" t="s">
        <v>697</v>
      </c>
      <c r="F26" s="46" t="s">
        <v>699</v>
      </c>
      <c r="G26" s="45" t="s">
        <v>2610</v>
      </c>
      <c r="H26" s="45" t="s">
        <v>698</v>
      </c>
      <c r="I26" s="47" t="s">
        <v>1451</v>
      </c>
      <c r="J26" s="46" t="s">
        <v>2605</v>
      </c>
      <c r="K26" t="str">
        <f t="shared" si="0"/>
        <v>F</v>
      </c>
    </row>
    <row r="27" spans="1:11">
      <c r="A27" s="75" t="s">
        <v>1769</v>
      </c>
      <c r="B27" s="45" t="str">
        <f>_xlfn.XLOOKUP(Tabla8[[#This Row],[Codigo Area Liquidacion]],TBLAREA[PLANTA],TBLAREA[PROG])</f>
        <v>01</v>
      </c>
      <c r="C27" s="46" t="s">
        <v>11</v>
      </c>
      <c r="D27" s="45" t="str">
        <f>Tabla8[[#This Row],[Numero Documento]]&amp;Tabla8[[#This Row],[PROG]]&amp;LEFT(Tabla8[[#This Row],[Tipo Empleado]],3)</f>
        <v>0010494009301FIJ</v>
      </c>
      <c r="E27" s="45" t="s">
        <v>571</v>
      </c>
      <c r="F27" s="46" t="s">
        <v>30</v>
      </c>
      <c r="G27" s="45" t="s">
        <v>2602</v>
      </c>
      <c r="H27" s="45" t="s">
        <v>572</v>
      </c>
      <c r="I27" s="47" t="s">
        <v>1499</v>
      </c>
      <c r="J27" s="46" t="s">
        <v>2604</v>
      </c>
      <c r="K27" t="str">
        <f t="shared" si="0"/>
        <v>M</v>
      </c>
    </row>
    <row r="28" spans="1:11">
      <c r="A28" s="75" t="s">
        <v>2894</v>
      </c>
      <c r="B28" s="45" t="str">
        <f>_xlfn.XLOOKUP(Tabla8[[#This Row],[Codigo Area Liquidacion]],TBLAREA[PLANTA],TBLAREA[PROG])</f>
        <v>01</v>
      </c>
      <c r="C28" s="46" t="s">
        <v>2527</v>
      </c>
      <c r="D28" s="45" t="str">
        <f>Tabla8[[#This Row],[Numero Documento]]&amp;Tabla8[[#This Row],[PROG]]&amp;LEFT(Tabla8[[#This Row],[Tipo Empleado]],3)</f>
        <v>0370114410101EMP</v>
      </c>
      <c r="E28" s="45" t="s">
        <v>2893</v>
      </c>
      <c r="F28" s="46" t="s">
        <v>1542</v>
      </c>
      <c r="G28" s="45" t="s">
        <v>2602</v>
      </c>
      <c r="H28" s="45" t="s">
        <v>2397</v>
      </c>
      <c r="I28" s="47" t="s">
        <v>3304</v>
      </c>
      <c r="J28" s="46" t="s">
        <v>2605</v>
      </c>
      <c r="K28" t="str">
        <f t="shared" si="0"/>
        <v>F</v>
      </c>
    </row>
    <row r="29" spans="1:11">
      <c r="A29" s="75" t="s">
        <v>1770</v>
      </c>
      <c r="B29" s="45" t="str">
        <f>_xlfn.XLOOKUP(Tabla8[[#This Row],[Codigo Area Liquidacion]],TBLAREA[PLANTA],TBLAREA[PROG])</f>
        <v>01</v>
      </c>
      <c r="C29" s="46" t="s">
        <v>11</v>
      </c>
      <c r="D29" s="45" t="str">
        <f>Tabla8[[#This Row],[Numero Documento]]&amp;Tabla8[[#This Row],[PROG]]&amp;LEFT(Tabla8[[#This Row],[Tipo Empleado]],3)</f>
        <v>0010549621001FIJ</v>
      </c>
      <c r="E29" s="45" t="s">
        <v>268</v>
      </c>
      <c r="F29" s="46" t="s">
        <v>254</v>
      </c>
      <c r="G29" s="45" t="s">
        <v>2602</v>
      </c>
      <c r="H29" s="45" t="s">
        <v>269</v>
      </c>
      <c r="I29" s="47" t="s">
        <v>1490</v>
      </c>
      <c r="J29" s="46" t="s">
        <v>2605</v>
      </c>
      <c r="K29" t="str">
        <f t="shared" si="0"/>
        <v>F</v>
      </c>
    </row>
    <row r="30" spans="1:11">
      <c r="A30" s="75" t="s">
        <v>2095</v>
      </c>
      <c r="B30" s="45" t="str">
        <f>_xlfn.XLOOKUP(Tabla8[[#This Row],[Codigo Area Liquidacion]],TBLAREA[PLANTA],TBLAREA[PROG])</f>
        <v>11</v>
      </c>
      <c r="C30" s="46" t="s">
        <v>11</v>
      </c>
      <c r="D30" s="45" t="str">
        <f>Tabla8[[#This Row],[Numero Documento]]&amp;Tabla8[[#This Row],[PROG]]&amp;LEFT(Tabla8[[#This Row],[Tipo Empleado]],3)</f>
        <v>0260073775911FIJ</v>
      </c>
      <c r="E30" s="45" t="s">
        <v>141</v>
      </c>
      <c r="F30" s="46" t="s">
        <v>143</v>
      </c>
      <c r="G30" s="45" t="s">
        <v>2610</v>
      </c>
      <c r="H30" s="45" t="s">
        <v>1706</v>
      </c>
      <c r="I30" s="47" t="s">
        <v>1462</v>
      </c>
      <c r="J30" s="46" t="s">
        <v>2604</v>
      </c>
      <c r="K30" t="str">
        <f t="shared" si="0"/>
        <v>M</v>
      </c>
    </row>
    <row r="31" spans="1:11">
      <c r="A31" s="75" t="s">
        <v>1771</v>
      </c>
      <c r="B31" s="45" t="str">
        <f>_xlfn.XLOOKUP(Tabla8[[#This Row],[Codigo Area Liquidacion]],TBLAREA[PLANTA],TBLAREA[PROG])</f>
        <v>01</v>
      </c>
      <c r="C31" s="46" t="s">
        <v>11</v>
      </c>
      <c r="D31" s="45" t="str">
        <f>Tabla8[[#This Row],[Numero Documento]]&amp;Tabla8[[#This Row],[PROG]]&amp;LEFT(Tabla8[[#This Row],[Tipo Empleado]],3)</f>
        <v>0480050567101FIJ</v>
      </c>
      <c r="E31" s="45" t="s">
        <v>941</v>
      </c>
      <c r="F31" s="46" t="s">
        <v>192</v>
      </c>
      <c r="G31" s="45" t="s">
        <v>2602</v>
      </c>
      <c r="H31" s="45" t="s">
        <v>942</v>
      </c>
      <c r="I31" s="47" t="s">
        <v>1476</v>
      </c>
      <c r="J31" s="46" t="s">
        <v>2604</v>
      </c>
      <c r="K31" t="str">
        <f t="shared" si="0"/>
        <v>M</v>
      </c>
    </row>
    <row r="32" spans="1:11">
      <c r="A32" s="75" t="s">
        <v>2417</v>
      </c>
      <c r="B32" s="45" t="str">
        <f>_xlfn.XLOOKUP(Tabla8[[#This Row],[Codigo Area Liquidacion]],TBLAREA[PLANTA],TBLAREA[PROG])</f>
        <v>01</v>
      </c>
      <c r="C32" s="46" t="s">
        <v>2535</v>
      </c>
      <c r="D32" s="45" t="str">
        <f>Tabla8[[#This Row],[Numero Documento]]&amp;Tabla8[[#This Row],[PROG]]&amp;LEFT(Tabla8[[#This Row],[Tipo Empleado]],3)</f>
        <v>0180062388401PER</v>
      </c>
      <c r="E32" s="45" t="s">
        <v>1755</v>
      </c>
      <c r="F32" s="46" t="s">
        <v>895</v>
      </c>
      <c r="G32" s="45" t="s">
        <v>2602</v>
      </c>
      <c r="H32" s="45" t="s">
        <v>943</v>
      </c>
      <c r="I32" s="47" t="s">
        <v>1458</v>
      </c>
      <c r="J32" s="46" t="s">
        <v>2604</v>
      </c>
      <c r="K32" t="str">
        <f t="shared" si="0"/>
        <v>M</v>
      </c>
    </row>
    <row r="33" spans="1:11">
      <c r="A33" s="75" t="s">
        <v>2280</v>
      </c>
      <c r="B33" s="45" t="str">
        <f>_xlfn.XLOOKUP(Tabla8[[#This Row],[Codigo Area Liquidacion]],TBLAREA[PLANTA],TBLAREA[PROG])</f>
        <v>01</v>
      </c>
      <c r="C33" s="46" t="s">
        <v>2527</v>
      </c>
      <c r="D33" s="45" t="str">
        <f>Tabla8[[#This Row],[Numero Documento]]&amp;Tabla8[[#This Row],[PROG]]&amp;LEFT(Tabla8[[#This Row],[Tipo Empleado]],3)</f>
        <v>4022415755801EMP</v>
      </c>
      <c r="E33" s="45" t="s">
        <v>1625</v>
      </c>
      <c r="F33" s="46" t="s">
        <v>1626</v>
      </c>
      <c r="G33" s="45" t="s">
        <v>2602</v>
      </c>
      <c r="H33" s="45" t="s">
        <v>283</v>
      </c>
      <c r="I33" s="47" t="s">
        <v>1447</v>
      </c>
      <c r="J33" s="46" t="s">
        <v>2605</v>
      </c>
      <c r="K33" t="str">
        <f t="shared" si="0"/>
        <v>F</v>
      </c>
    </row>
    <row r="34" spans="1:11">
      <c r="A34" s="75" t="s">
        <v>2015</v>
      </c>
      <c r="B34" s="45" t="str">
        <f>_xlfn.XLOOKUP(Tabla8[[#This Row],[Codigo Area Liquidacion]],TBLAREA[PLANTA],TBLAREA[PROG])</f>
        <v>01</v>
      </c>
      <c r="C34" s="46" t="s">
        <v>11</v>
      </c>
      <c r="D34" s="45" t="str">
        <f>Tabla8[[#This Row],[Numero Documento]]&amp;Tabla8[[#This Row],[PROG]]&amp;LEFT(Tabla8[[#This Row],[Tipo Empleado]],3)</f>
        <v>2230145697001FIJ</v>
      </c>
      <c r="E34" s="45" t="s">
        <v>969</v>
      </c>
      <c r="F34" s="46" t="s">
        <v>8</v>
      </c>
      <c r="G34" s="45" t="s">
        <v>2602</v>
      </c>
      <c r="H34" s="45" t="s">
        <v>822</v>
      </c>
      <c r="I34" s="47" t="s">
        <v>1489</v>
      </c>
      <c r="J34" s="46" t="s">
        <v>2605</v>
      </c>
      <c r="K34" t="str">
        <f t="shared" si="0"/>
        <v>F</v>
      </c>
    </row>
    <row r="35" spans="1:11">
      <c r="A35" s="75" t="s">
        <v>2096</v>
      </c>
      <c r="B35" s="45" t="str">
        <f>_xlfn.XLOOKUP(Tabla8[[#This Row],[Codigo Area Liquidacion]],TBLAREA[PLANTA],TBLAREA[PROG])</f>
        <v>11</v>
      </c>
      <c r="C35" s="46" t="s">
        <v>11</v>
      </c>
      <c r="D35" s="45" t="str">
        <f>Tabla8[[#This Row],[Numero Documento]]&amp;Tabla8[[#This Row],[PROG]]&amp;LEFT(Tabla8[[#This Row],[Tipo Empleado]],3)</f>
        <v>0010175623711FIJ</v>
      </c>
      <c r="E35" s="45" t="s">
        <v>1004</v>
      </c>
      <c r="F35" s="46" t="s">
        <v>1003</v>
      </c>
      <c r="G35" s="45" t="s">
        <v>2610</v>
      </c>
      <c r="H35" s="45" t="s">
        <v>698</v>
      </c>
      <c r="I35" s="47" t="s">
        <v>1451</v>
      </c>
      <c r="J35" s="46" t="s">
        <v>2605</v>
      </c>
      <c r="K35" t="str">
        <f t="shared" si="0"/>
        <v>F</v>
      </c>
    </row>
    <row r="36" spans="1:11">
      <c r="A36" s="75" t="s">
        <v>1300</v>
      </c>
      <c r="B36" s="45" t="str">
        <f>_xlfn.XLOOKUP(Tabla8[[#This Row],[Codigo Area Liquidacion]],TBLAREA[PLANTA],TBLAREA[PROG])</f>
        <v>11</v>
      </c>
      <c r="C36" s="46" t="s">
        <v>11</v>
      </c>
      <c r="D36" s="45" t="str">
        <f>Tabla8[[#This Row],[Numero Documento]]&amp;Tabla8[[#This Row],[PROG]]&amp;LEFT(Tabla8[[#This Row],[Tipo Empleado]],3)</f>
        <v>0010058126311FIJ</v>
      </c>
      <c r="E36" s="45" t="s">
        <v>700</v>
      </c>
      <c r="F36" s="46" t="s">
        <v>1052</v>
      </c>
      <c r="G36" s="45" t="s">
        <v>2610</v>
      </c>
      <c r="H36" s="45" t="s">
        <v>698</v>
      </c>
      <c r="I36" s="47" t="s">
        <v>1451</v>
      </c>
      <c r="J36" s="46" t="s">
        <v>2605</v>
      </c>
      <c r="K36" t="str">
        <f t="shared" si="0"/>
        <v>F</v>
      </c>
    </row>
    <row r="37" spans="1:11">
      <c r="A37" s="75" t="s">
        <v>1772</v>
      </c>
      <c r="B37" s="45" t="str">
        <f>_xlfn.XLOOKUP(Tabla8[[#This Row],[Codigo Area Liquidacion]],TBLAREA[PLANTA],TBLAREA[PROG])</f>
        <v>01</v>
      </c>
      <c r="C37" s="46" t="s">
        <v>11</v>
      </c>
      <c r="D37" s="45" t="str">
        <f>Tabla8[[#This Row],[Numero Documento]]&amp;Tabla8[[#This Row],[PROG]]&amp;LEFT(Tabla8[[#This Row],[Tipo Empleado]],3)</f>
        <v>0010199400201FIJ</v>
      </c>
      <c r="E37" s="45" t="s">
        <v>322</v>
      </c>
      <c r="F37" s="46" t="s">
        <v>100</v>
      </c>
      <c r="G37" s="45" t="s">
        <v>2602</v>
      </c>
      <c r="H37" s="45" t="s">
        <v>323</v>
      </c>
      <c r="I37" s="47" t="s">
        <v>1495</v>
      </c>
      <c r="J37" s="46" t="s">
        <v>2605</v>
      </c>
      <c r="K37" t="str">
        <f t="shared" si="0"/>
        <v>F</v>
      </c>
    </row>
    <row r="38" spans="1:11">
      <c r="A38" s="75" t="s">
        <v>1095</v>
      </c>
      <c r="B38" s="45" t="str">
        <f>_xlfn.XLOOKUP(Tabla8[[#This Row],[Codigo Area Liquidacion]],TBLAREA[PLANTA],TBLAREA[PROG])</f>
        <v>01</v>
      </c>
      <c r="C38" s="46" t="s">
        <v>11</v>
      </c>
      <c r="D38" s="45" t="str">
        <f>Tabla8[[#This Row],[Numero Documento]]&amp;Tabla8[[#This Row],[PROG]]&amp;LEFT(Tabla8[[#This Row],[Tipo Empleado]],3)</f>
        <v>0010332836501FIJ</v>
      </c>
      <c r="E38" s="45" t="s">
        <v>824</v>
      </c>
      <c r="F38" s="46" t="s">
        <v>825</v>
      </c>
      <c r="G38" s="45" t="s">
        <v>2602</v>
      </c>
      <c r="H38" s="45" t="s">
        <v>822</v>
      </c>
      <c r="I38" s="47" t="s">
        <v>1489</v>
      </c>
      <c r="J38" s="46" t="s">
        <v>2605</v>
      </c>
      <c r="K38" t="str">
        <f t="shared" si="0"/>
        <v>F</v>
      </c>
    </row>
    <row r="39" spans="1:11">
      <c r="A39" s="75" t="s">
        <v>2281</v>
      </c>
      <c r="B39" s="45" t="str">
        <f>_xlfn.XLOOKUP(Tabla8[[#This Row],[Codigo Area Liquidacion]],TBLAREA[PLANTA],TBLAREA[PROG])</f>
        <v>01</v>
      </c>
      <c r="C39" s="46" t="s">
        <v>2527</v>
      </c>
      <c r="D39" s="45" t="str">
        <f>Tabla8[[#This Row],[Numero Documento]]&amp;Tabla8[[#This Row],[PROG]]&amp;LEFT(Tabla8[[#This Row],[Tipo Empleado]],3)</f>
        <v>0011821645601EMP</v>
      </c>
      <c r="E39" s="45" t="s">
        <v>993</v>
      </c>
      <c r="F39" s="46" t="s">
        <v>983</v>
      </c>
      <c r="G39" s="45" t="s">
        <v>2602</v>
      </c>
      <c r="H39" s="45" t="s">
        <v>942</v>
      </c>
      <c r="I39" s="47" t="s">
        <v>1476</v>
      </c>
      <c r="J39" s="46" t="s">
        <v>2604</v>
      </c>
      <c r="K39" t="str">
        <f t="shared" si="0"/>
        <v>M</v>
      </c>
    </row>
    <row r="40" spans="1:11">
      <c r="A40" s="75" t="s">
        <v>2282</v>
      </c>
      <c r="B40" s="45" t="str">
        <f>_xlfn.XLOOKUP(Tabla8[[#This Row],[Codigo Area Liquidacion]],TBLAREA[PLANTA],TBLAREA[PROG])</f>
        <v>01</v>
      </c>
      <c r="C40" s="46" t="s">
        <v>2527</v>
      </c>
      <c r="D40" s="45" t="str">
        <f>Tabla8[[#This Row],[Numero Documento]]&amp;Tabla8[[#This Row],[PROG]]&amp;LEFT(Tabla8[[#This Row],[Tipo Empleado]],3)</f>
        <v>4022505366501EMP</v>
      </c>
      <c r="E40" s="45" t="s">
        <v>1627</v>
      </c>
      <c r="F40" s="46" t="s">
        <v>1626</v>
      </c>
      <c r="G40" s="45" t="s">
        <v>2602</v>
      </c>
      <c r="H40" s="45" t="s">
        <v>283</v>
      </c>
      <c r="I40" s="47" t="s">
        <v>1447</v>
      </c>
      <c r="J40" s="46" t="s">
        <v>2604</v>
      </c>
      <c r="K40" t="str">
        <f t="shared" si="0"/>
        <v>M</v>
      </c>
    </row>
    <row r="41" spans="1:11">
      <c r="A41" s="75" t="s">
        <v>2076</v>
      </c>
      <c r="B41" s="45" t="str">
        <f>_xlfn.XLOOKUP(Tabla8[[#This Row],[Codigo Area Liquidacion]],TBLAREA[PLANTA],TBLAREA[PROG])</f>
        <v>13</v>
      </c>
      <c r="C41" s="46" t="s">
        <v>11</v>
      </c>
      <c r="D41" s="45" t="str">
        <f>Tabla8[[#This Row],[Numero Documento]]&amp;Tabla8[[#This Row],[PROG]]&amp;LEFT(Tabla8[[#This Row],[Tipo Empleado]],3)</f>
        <v>0011946820513FIJ</v>
      </c>
      <c r="E41" s="45" t="s">
        <v>882</v>
      </c>
      <c r="F41" s="46" t="s">
        <v>246</v>
      </c>
      <c r="G41" s="45" t="s">
        <v>2639</v>
      </c>
      <c r="H41" s="45" t="s">
        <v>1714</v>
      </c>
      <c r="I41" s="47" t="s">
        <v>1452</v>
      </c>
      <c r="J41" s="46" t="s">
        <v>2605</v>
      </c>
      <c r="K41" t="str">
        <f t="shared" si="0"/>
        <v>F</v>
      </c>
    </row>
    <row r="42" spans="1:11">
      <c r="A42" s="75" t="s">
        <v>2896</v>
      </c>
      <c r="B42" s="45" t="str">
        <f>_xlfn.XLOOKUP(Tabla8[[#This Row],[Codigo Area Liquidacion]],TBLAREA[PLANTA],TBLAREA[PROG])</f>
        <v>01</v>
      </c>
      <c r="C42" s="46" t="s">
        <v>2527</v>
      </c>
      <c r="D42" s="45" t="str">
        <f>Tabla8[[#This Row],[Numero Documento]]&amp;Tabla8[[#This Row],[PROG]]&amp;LEFT(Tabla8[[#This Row],[Tipo Empleado]],3)</f>
        <v>4022577026801EMP</v>
      </c>
      <c r="E42" s="45" t="s">
        <v>2895</v>
      </c>
      <c r="F42" s="46" t="s">
        <v>1542</v>
      </c>
      <c r="G42" s="45" t="s">
        <v>2602</v>
      </c>
      <c r="H42" s="45" t="s">
        <v>1707</v>
      </c>
      <c r="I42" s="47" t="s">
        <v>1456</v>
      </c>
      <c r="J42" s="46" t="s">
        <v>2605</v>
      </c>
      <c r="K42" t="str">
        <f t="shared" si="0"/>
        <v>F</v>
      </c>
    </row>
    <row r="43" spans="1:11">
      <c r="A43" s="75" t="s">
        <v>2870</v>
      </c>
      <c r="B43" s="45" t="str">
        <f>_xlfn.XLOOKUP(Tabla8[[#This Row],[Codigo Area Liquidacion]],TBLAREA[PLANTA],TBLAREA[PROG])</f>
        <v>11</v>
      </c>
      <c r="C43" s="46" t="s">
        <v>11</v>
      </c>
      <c r="D43" s="45" t="str">
        <f>Tabla8[[#This Row],[Numero Documento]]&amp;Tabla8[[#This Row],[PROG]]&amp;LEFT(Tabla8[[#This Row],[Tipo Empleado]],3)</f>
        <v>4021005820811FIJ</v>
      </c>
      <c r="E43" s="45" t="s">
        <v>2869</v>
      </c>
      <c r="F43" s="46" t="s">
        <v>55</v>
      </c>
      <c r="G43" s="45" t="s">
        <v>2610</v>
      </c>
      <c r="H43" s="45" t="s">
        <v>933</v>
      </c>
      <c r="I43" s="47" t="s">
        <v>1505</v>
      </c>
      <c r="J43" s="46" t="s">
        <v>2605</v>
      </c>
      <c r="K43" t="str">
        <f t="shared" si="0"/>
        <v>F</v>
      </c>
    </row>
    <row r="44" spans="1:11">
      <c r="A44" s="75" t="s">
        <v>1773</v>
      </c>
      <c r="B44" s="45" t="str">
        <f>_xlfn.XLOOKUP(Tabla8[[#This Row],[Codigo Area Liquidacion]],TBLAREA[PLANTA],TBLAREA[PROG])</f>
        <v>01</v>
      </c>
      <c r="C44" s="46" t="s">
        <v>11</v>
      </c>
      <c r="D44" s="45" t="str">
        <f>Tabla8[[#This Row],[Numero Documento]]&amp;Tabla8[[#This Row],[PROG]]&amp;LEFT(Tabla8[[#This Row],[Tipo Empleado]],3)</f>
        <v>0010079175501FIJ</v>
      </c>
      <c r="E44" s="45" t="s">
        <v>701</v>
      </c>
      <c r="F44" s="46" t="s">
        <v>32</v>
      </c>
      <c r="G44" s="45" t="s">
        <v>2602</v>
      </c>
      <c r="H44" s="45" t="s">
        <v>943</v>
      </c>
      <c r="I44" s="47" t="s">
        <v>1458</v>
      </c>
      <c r="J44" s="46" t="s">
        <v>2605</v>
      </c>
      <c r="K44" t="str">
        <f t="shared" si="0"/>
        <v>F</v>
      </c>
    </row>
    <row r="45" spans="1:11">
      <c r="A45" s="75" t="s">
        <v>2898</v>
      </c>
      <c r="B45" s="45" t="str">
        <f>_xlfn.XLOOKUP(Tabla8[[#This Row],[Codigo Area Liquidacion]],TBLAREA[PLANTA],TBLAREA[PROG])</f>
        <v>01</v>
      </c>
      <c r="C45" s="46" t="s">
        <v>2527</v>
      </c>
      <c r="D45" s="45" t="str">
        <f>Tabla8[[#This Row],[Numero Documento]]&amp;Tabla8[[#This Row],[PROG]]&amp;LEFT(Tabla8[[#This Row],[Tipo Empleado]],3)</f>
        <v>0011438829101EMP</v>
      </c>
      <c r="E45" s="45" t="s">
        <v>3173</v>
      </c>
      <c r="F45" s="46" t="s">
        <v>192</v>
      </c>
      <c r="G45" s="45" t="s">
        <v>2602</v>
      </c>
      <c r="H45" s="45" t="s">
        <v>189</v>
      </c>
      <c r="I45" s="47" t="s">
        <v>1491</v>
      </c>
      <c r="J45" s="46" t="s">
        <v>2605</v>
      </c>
      <c r="K45" t="str">
        <f t="shared" si="0"/>
        <v>F</v>
      </c>
    </row>
    <row r="46" spans="1:11">
      <c r="A46" s="75" t="s">
        <v>1301</v>
      </c>
      <c r="B46" s="45" t="str">
        <f>_xlfn.XLOOKUP(Tabla8[[#This Row],[Codigo Area Liquidacion]],TBLAREA[PLANTA],TBLAREA[PROG])</f>
        <v>11</v>
      </c>
      <c r="C46" s="46" t="s">
        <v>11</v>
      </c>
      <c r="D46" s="45" t="str">
        <f>Tabla8[[#This Row],[Numero Documento]]&amp;Tabla8[[#This Row],[PROG]]&amp;LEFT(Tabla8[[#This Row],[Tipo Empleado]],3)</f>
        <v>0011157902511FIJ</v>
      </c>
      <c r="E46" s="45" t="s">
        <v>702</v>
      </c>
      <c r="F46" s="46" t="s">
        <v>703</v>
      </c>
      <c r="G46" s="45" t="s">
        <v>2610</v>
      </c>
      <c r="H46" s="45" t="s">
        <v>698</v>
      </c>
      <c r="I46" s="47" t="s">
        <v>1451</v>
      </c>
      <c r="J46" s="46" t="s">
        <v>2604</v>
      </c>
      <c r="K46" t="str">
        <f t="shared" si="0"/>
        <v>M</v>
      </c>
    </row>
    <row r="47" spans="1:11">
      <c r="A47" s="75" t="s">
        <v>2418</v>
      </c>
      <c r="B47" s="45" t="str">
        <f>_xlfn.XLOOKUP(Tabla8[[#This Row],[Codigo Area Liquidacion]],TBLAREA[PLANTA],TBLAREA[PROG])</f>
        <v>01</v>
      </c>
      <c r="C47" s="46" t="s">
        <v>2535</v>
      </c>
      <c r="D47" s="45" t="str">
        <f>Tabla8[[#This Row],[Numero Documento]]&amp;Tabla8[[#This Row],[PROG]]&amp;LEFT(Tabla8[[#This Row],[Tipo Empleado]],3)</f>
        <v>0160017104301PER</v>
      </c>
      <c r="E47" s="45" t="s">
        <v>936</v>
      </c>
      <c r="F47" s="46" t="s">
        <v>895</v>
      </c>
      <c r="G47" s="45" t="s">
        <v>2602</v>
      </c>
      <c r="H47" s="45" t="s">
        <v>943</v>
      </c>
      <c r="I47" s="47" t="s">
        <v>1458</v>
      </c>
      <c r="J47" s="46" t="s">
        <v>2604</v>
      </c>
      <c r="K47" t="str">
        <f t="shared" si="0"/>
        <v>M</v>
      </c>
    </row>
    <row r="48" spans="1:11">
      <c r="A48" s="75" t="s">
        <v>2419</v>
      </c>
      <c r="B48" s="45" t="str">
        <f>_xlfn.XLOOKUP(Tabla8[[#This Row],[Codigo Area Liquidacion]],TBLAREA[PLANTA],TBLAREA[PROG])</f>
        <v>01</v>
      </c>
      <c r="C48" s="46" t="s">
        <v>2535</v>
      </c>
      <c r="D48" s="45" t="str">
        <f>Tabla8[[#This Row],[Numero Documento]]&amp;Tabla8[[#This Row],[PROG]]&amp;LEFT(Tabla8[[#This Row],[Tipo Empleado]],3)</f>
        <v>4022718948301PER</v>
      </c>
      <c r="E48" s="45" t="s">
        <v>1600</v>
      </c>
      <c r="F48" s="46" t="s">
        <v>895</v>
      </c>
      <c r="G48" s="45" t="s">
        <v>2602</v>
      </c>
      <c r="H48" s="45" t="s">
        <v>943</v>
      </c>
      <c r="I48" s="47" t="s">
        <v>1458</v>
      </c>
      <c r="J48" s="46" t="s">
        <v>2604</v>
      </c>
      <c r="K48" t="str">
        <f t="shared" si="0"/>
        <v>M</v>
      </c>
    </row>
    <row r="49" spans="1:11">
      <c r="A49" s="75" t="s">
        <v>2097</v>
      </c>
      <c r="B49" s="45" t="str">
        <f>_xlfn.XLOOKUP(Tabla8[[#This Row],[Codigo Area Liquidacion]],TBLAREA[PLANTA],TBLAREA[PROG])</f>
        <v>11</v>
      </c>
      <c r="C49" s="46" t="s">
        <v>11</v>
      </c>
      <c r="D49" s="45" t="str">
        <f>Tabla8[[#This Row],[Numero Documento]]&amp;Tabla8[[#This Row],[PROG]]&amp;LEFT(Tabla8[[#This Row],[Tipo Empleado]],3)</f>
        <v>0011283824811FIJ</v>
      </c>
      <c r="E49" s="45" t="s">
        <v>1682</v>
      </c>
      <c r="F49" s="46" t="s">
        <v>996</v>
      </c>
      <c r="G49" s="45" t="s">
        <v>2610</v>
      </c>
      <c r="H49" s="45" t="s">
        <v>601</v>
      </c>
      <c r="I49" s="47" t="s">
        <v>1453</v>
      </c>
      <c r="J49" s="46" t="s">
        <v>2605</v>
      </c>
      <c r="K49" t="str">
        <f t="shared" si="0"/>
        <v>F</v>
      </c>
    </row>
    <row r="50" spans="1:11">
      <c r="A50" s="75" t="s">
        <v>2420</v>
      </c>
      <c r="B50" s="45" t="str">
        <f>_xlfn.XLOOKUP(Tabla8[[#This Row],[Codigo Area Liquidacion]],TBLAREA[PLANTA],TBLAREA[PROG])</f>
        <v>01</v>
      </c>
      <c r="C50" s="46" t="s">
        <v>2535</v>
      </c>
      <c r="D50" s="45" t="str">
        <f>Tabla8[[#This Row],[Numero Documento]]&amp;Tabla8[[#This Row],[PROG]]&amp;LEFT(Tabla8[[#This Row],[Tipo Empleado]],3)</f>
        <v>0140012994401PER</v>
      </c>
      <c r="E50" s="45" t="s">
        <v>1653</v>
      </c>
      <c r="F50" s="46" t="s">
        <v>895</v>
      </c>
      <c r="G50" s="45" t="s">
        <v>2602</v>
      </c>
      <c r="H50" s="45" t="s">
        <v>943</v>
      </c>
      <c r="I50" s="47" t="s">
        <v>1458</v>
      </c>
      <c r="J50" s="46" t="s">
        <v>2604</v>
      </c>
      <c r="K50" t="str">
        <f t="shared" si="0"/>
        <v>M</v>
      </c>
    </row>
    <row r="51" spans="1:11">
      <c r="A51" s="75" t="s">
        <v>2283</v>
      </c>
      <c r="B51" s="45" t="str">
        <f>_xlfn.XLOOKUP(Tabla8[[#This Row],[Codigo Area Liquidacion]],TBLAREA[PLANTA],TBLAREA[PROG])</f>
        <v>01</v>
      </c>
      <c r="C51" s="46" t="s">
        <v>2527</v>
      </c>
      <c r="D51" s="45" t="str">
        <f>Tabla8[[#This Row],[Numero Documento]]&amp;Tabla8[[#This Row],[PROG]]&amp;LEFT(Tabla8[[#This Row],[Tipo Empleado]],3)</f>
        <v>0011321675801EMP</v>
      </c>
      <c r="E51" s="45" t="s">
        <v>1628</v>
      </c>
      <c r="F51" s="46" t="s">
        <v>59</v>
      </c>
      <c r="G51" s="45" t="s">
        <v>2602</v>
      </c>
      <c r="H51" s="45" t="s">
        <v>277</v>
      </c>
      <c r="I51" s="47" t="s">
        <v>1500</v>
      </c>
      <c r="J51" s="46" t="s">
        <v>2604</v>
      </c>
      <c r="K51" t="str">
        <f t="shared" si="0"/>
        <v>M</v>
      </c>
    </row>
    <row r="52" spans="1:11">
      <c r="A52" s="75" t="s">
        <v>2572</v>
      </c>
      <c r="B52" s="45" t="str">
        <f>_xlfn.XLOOKUP(Tabla8[[#This Row],[Codigo Area Liquidacion]],TBLAREA[PLANTA],TBLAREA[PROG])</f>
        <v>01</v>
      </c>
      <c r="C52" s="46" t="s">
        <v>11</v>
      </c>
      <c r="D52" s="45" t="str">
        <f>Tabla8[[#This Row],[Numero Documento]]&amp;Tabla8[[#This Row],[PROG]]&amp;LEFT(Tabla8[[#This Row],[Tipo Empleado]],3)</f>
        <v>4023219791901FIJ</v>
      </c>
      <c r="E52" s="45" t="s">
        <v>2571</v>
      </c>
      <c r="F52" s="46" t="s">
        <v>10</v>
      </c>
      <c r="G52" s="45" t="s">
        <v>2602</v>
      </c>
      <c r="H52" s="45" t="s">
        <v>1708</v>
      </c>
      <c r="I52" s="47" t="s">
        <v>1448</v>
      </c>
      <c r="J52" s="46" t="s">
        <v>2605</v>
      </c>
      <c r="K52" t="str">
        <f t="shared" si="0"/>
        <v>F</v>
      </c>
    </row>
    <row r="53" spans="1:11">
      <c r="A53" s="75" t="s">
        <v>2284</v>
      </c>
      <c r="B53" s="45" t="str">
        <f>_xlfn.XLOOKUP(Tabla8[[#This Row],[Codigo Area Liquidacion]],TBLAREA[PLANTA],TBLAREA[PROG])</f>
        <v>01</v>
      </c>
      <c r="C53" s="46" t="s">
        <v>2527</v>
      </c>
      <c r="D53" s="45" t="str">
        <f>Tabla8[[#This Row],[Numero Documento]]&amp;Tabla8[[#This Row],[PROG]]&amp;LEFT(Tabla8[[#This Row],[Tipo Empleado]],3)</f>
        <v>0011833417601EMP</v>
      </c>
      <c r="E53" s="45" t="s">
        <v>1629</v>
      </c>
      <c r="F53" s="46" t="s">
        <v>129</v>
      </c>
      <c r="G53" s="45" t="s">
        <v>2602</v>
      </c>
      <c r="H53" s="45" t="s">
        <v>210</v>
      </c>
      <c r="I53" s="47" t="s">
        <v>1471</v>
      </c>
      <c r="J53" s="46" t="s">
        <v>2605</v>
      </c>
      <c r="K53" t="str">
        <f t="shared" si="0"/>
        <v>F</v>
      </c>
    </row>
    <row r="54" spans="1:11">
      <c r="A54" s="75" t="s">
        <v>2676</v>
      </c>
      <c r="B54" s="45" t="str">
        <f>_xlfn.XLOOKUP(Tabla8[[#This Row],[Codigo Area Liquidacion]],TBLAREA[PLANTA],TBLAREA[PROG])</f>
        <v>01</v>
      </c>
      <c r="C54" s="46" t="s">
        <v>11</v>
      </c>
      <c r="D54" s="45" t="str">
        <f>Tabla8[[#This Row],[Numero Documento]]&amp;Tabla8[[#This Row],[PROG]]&amp;LEFT(Tabla8[[#This Row],[Tipo Empleado]],3)</f>
        <v>2240059876301FIJ</v>
      </c>
      <c r="E54" s="45" t="s">
        <v>2661</v>
      </c>
      <c r="F54" s="46" t="s">
        <v>55</v>
      </c>
      <c r="G54" s="45" t="s">
        <v>2602</v>
      </c>
      <c r="H54" s="45" t="s">
        <v>314</v>
      </c>
      <c r="I54" s="47" t="s">
        <v>1473</v>
      </c>
      <c r="J54" s="46" t="s">
        <v>2605</v>
      </c>
      <c r="K54" t="str">
        <f t="shared" si="0"/>
        <v>F</v>
      </c>
    </row>
    <row r="55" spans="1:11">
      <c r="A55" s="75" t="s">
        <v>2790</v>
      </c>
      <c r="B55" s="45" t="str">
        <f>_xlfn.XLOOKUP(Tabla8[[#This Row],[Codigo Area Liquidacion]],TBLAREA[PLANTA],TBLAREA[PROG])</f>
        <v>11</v>
      </c>
      <c r="C55" s="46" t="s">
        <v>11</v>
      </c>
      <c r="D55" s="45" t="str">
        <f>Tabla8[[#This Row],[Numero Documento]]&amp;Tabla8[[#This Row],[PROG]]&amp;LEFT(Tabla8[[#This Row],[Tipo Empleado]],3)</f>
        <v>0310324821111FIJ</v>
      </c>
      <c r="E55" s="45" t="s">
        <v>2789</v>
      </c>
      <c r="F55" s="46" t="s">
        <v>69</v>
      </c>
      <c r="G55" s="45" t="s">
        <v>2610</v>
      </c>
      <c r="H55" s="45" t="s">
        <v>18</v>
      </c>
      <c r="I55" s="47" t="s">
        <v>1508</v>
      </c>
      <c r="J55" s="46" t="s">
        <v>2605</v>
      </c>
      <c r="K55" t="str">
        <f t="shared" si="0"/>
        <v>F</v>
      </c>
    </row>
    <row r="56" spans="1:11">
      <c r="A56" s="75" t="s">
        <v>1774</v>
      </c>
      <c r="B56" s="45" t="str">
        <f>_xlfn.XLOOKUP(Tabla8[[#This Row],[Codigo Area Liquidacion]],TBLAREA[PLANTA],TBLAREA[PROG])</f>
        <v>01</v>
      </c>
      <c r="C56" s="46" t="s">
        <v>11</v>
      </c>
      <c r="D56" s="45" t="str">
        <f>Tabla8[[#This Row],[Numero Documento]]&amp;Tabla8[[#This Row],[PROG]]&amp;LEFT(Tabla8[[#This Row],[Tipo Empleado]],3)</f>
        <v>2230126547001FIJ</v>
      </c>
      <c r="E56" s="45" t="s">
        <v>315</v>
      </c>
      <c r="F56" s="46" t="s">
        <v>254</v>
      </c>
      <c r="G56" s="45" t="s">
        <v>2602</v>
      </c>
      <c r="H56" s="45" t="s">
        <v>314</v>
      </c>
      <c r="I56" s="47" t="s">
        <v>1473</v>
      </c>
      <c r="J56" s="46" t="s">
        <v>2605</v>
      </c>
      <c r="K56" t="str">
        <f t="shared" si="0"/>
        <v>F</v>
      </c>
    </row>
    <row r="57" spans="1:11">
      <c r="A57" s="75" t="s">
        <v>1098</v>
      </c>
      <c r="B57" s="45" t="str">
        <f>_xlfn.XLOOKUP(Tabla8[[#This Row],[Codigo Area Liquidacion]],TBLAREA[PLANTA],TBLAREA[PROG])</f>
        <v>01</v>
      </c>
      <c r="C57" s="46" t="s">
        <v>11</v>
      </c>
      <c r="D57" s="45" t="str">
        <f>Tabla8[[#This Row],[Numero Documento]]&amp;Tabla8[[#This Row],[PROG]]&amp;LEFT(Tabla8[[#This Row],[Tipo Empleado]],3)</f>
        <v>0011669775601FIJ</v>
      </c>
      <c r="E57" s="45" t="s">
        <v>203</v>
      </c>
      <c r="F57" s="46" t="s">
        <v>205</v>
      </c>
      <c r="G57" s="45" t="s">
        <v>2602</v>
      </c>
      <c r="H57" s="45" t="s">
        <v>943</v>
      </c>
      <c r="I57" s="47" t="s">
        <v>1458</v>
      </c>
      <c r="J57" s="46" t="s">
        <v>2605</v>
      </c>
      <c r="K57" t="str">
        <f t="shared" si="0"/>
        <v>F</v>
      </c>
    </row>
    <row r="58" spans="1:11">
      <c r="A58" s="75" t="s">
        <v>1302</v>
      </c>
      <c r="B58" s="45" t="str">
        <f>_xlfn.XLOOKUP(Tabla8[[#This Row],[Codigo Area Liquidacion]],TBLAREA[PLANTA],TBLAREA[PROG])</f>
        <v>11</v>
      </c>
      <c r="C58" s="46" t="s">
        <v>11</v>
      </c>
      <c r="D58" s="45" t="str">
        <f>Tabla8[[#This Row],[Numero Documento]]&amp;Tabla8[[#This Row],[PROG]]&amp;LEFT(Tabla8[[#This Row],[Tipo Empleado]],3)</f>
        <v>0010099642011FIJ</v>
      </c>
      <c r="E58" s="45" t="s">
        <v>2611</v>
      </c>
      <c r="F58" s="46" t="s">
        <v>2612</v>
      </c>
      <c r="G58" s="45" t="s">
        <v>2610</v>
      </c>
      <c r="H58" s="45" t="s">
        <v>698</v>
      </c>
      <c r="I58" s="47" t="s">
        <v>1451</v>
      </c>
      <c r="J58" s="46" t="s">
        <v>2605</v>
      </c>
      <c r="K58" t="str">
        <f t="shared" si="0"/>
        <v>F</v>
      </c>
    </row>
    <row r="59" spans="1:11">
      <c r="A59" s="75" t="s">
        <v>2402</v>
      </c>
      <c r="B59" s="45" t="str">
        <f>_xlfn.XLOOKUP(Tabla8[[#This Row],[Codigo Area Liquidacion]],TBLAREA[PLANTA],TBLAREA[PROG])</f>
        <v>01</v>
      </c>
      <c r="C59" s="46" t="s">
        <v>2536</v>
      </c>
      <c r="D59" s="45" t="str">
        <f>Tabla8[[#This Row],[Numero Documento]]&amp;Tabla8[[#This Row],[PROG]]&amp;LEFT(Tabla8[[#This Row],[Tipo Empleado]],3)</f>
        <v>0011738850401TRA</v>
      </c>
      <c r="E59" s="45" t="s">
        <v>866</v>
      </c>
      <c r="F59" s="46" t="s">
        <v>706</v>
      </c>
      <c r="G59" s="45" t="s">
        <v>2602</v>
      </c>
      <c r="H59" s="45" t="s">
        <v>943</v>
      </c>
      <c r="I59" s="47" t="s">
        <v>1458</v>
      </c>
      <c r="J59" s="46" t="s">
        <v>2605</v>
      </c>
      <c r="K59" t="str">
        <f t="shared" si="0"/>
        <v>F</v>
      </c>
    </row>
    <row r="60" spans="1:11">
      <c r="A60" s="75" t="s">
        <v>1099</v>
      </c>
      <c r="B60" s="45" t="str">
        <f>_xlfn.XLOOKUP(Tabla8[[#This Row],[Codigo Area Liquidacion]],TBLAREA[PLANTA],TBLAREA[PROG])</f>
        <v>01</v>
      </c>
      <c r="C60" s="46" t="s">
        <v>11</v>
      </c>
      <c r="D60" s="45" t="str">
        <f>Tabla8[[#This Row],[Numero Documento]]&amp;Tabla8[[#This Row],[PROG]]&amp;LEFT(Tabla8[[#This Row],[Tipo Empleado]],3)</f>
        <v>0011001152501FIJ</v>
      </c>
      <c r="E60" s="45" t="s">
        <v>826</v>
      </c>
      <c r="F60" s="46" t="s">
        <v>825</v>
      </c>
      <c r="G60" s="45" t="s">
        <v>2602</v>
      </c>
      <c r="H60" s="45" t="s">
        <v>822</v>
      </c>
      <c r="I60" s="47" t="s">
        <v>1489</v>
      </c>
      <c r="J60" s="46" t="s">
        <v>2605</v>
      </c>
      <c r="K60" t="str">
        <f t="shared" si="0"/>
        <v>F</v>
      </c>
    </row>
    <row r="61" spans="1:11">
      <c r="A61" s="75" t="s">
        <v>1775</v>
      </c>
      <c r="B61" s="45" t="str">
        <f>_xlfn.XLOOKUP(Tabla8[[#This Row],[Codigo Area Liquidacion]],TBLAREA[PLANTA],TBLAREA[PROG])</f>
        <v>01</v>
      </c>
      <c r="C61" s="46" t="s">
        <v>11</v>
      </c>
      <c r="D61" s="45" t="str">
        <f>Tabla8[[#This Row],[Numero Documento]]&amp;Tabla8[[#This Row],[PROG]]&amp;LEFT(Tabla8[[#This Row],[Tipo Empleado]],3)</f>
        <v>0010003879301FIJ</v>
      </c>
      <c r="E61" s="45" t="s">
        <v>233</v>
      </c>
      <c r="F61" s="46" t="s">
        <v>235</v>
      </c>
      <c r="G61" s="45" t="s">
        <v>2602</v>
      </c>
      <c r="H61" s="45" t="s">
        <v>234</v>
      </c>
      <c r="I61" s="47" t="s">
        <v>1475</v>
      </c>
      <c r="J61" s="46" t="s">
        <v>2605</v>
      </c>
      <c r="K61" t="str">
        <f t="shared" si="0"/>
        <v>F</v>
      </c>
    </row>
    <row r="62" spans="1:11">
      <c r="A62" s="75" t="s">
        <v>2016</v>
      </c>
      <c r="B62" s="45" t="str">
        <f>_xlfn.XLOOKUP(Tabla8[[#This Row],[Codigo Area Liquidacion]],TBLAREA[PLANTA],TBLAREA[PROG])</f>
        <v>13</v>
      </c>
      <c r="C62" s="46" t="s">
        <v>11</v>
      </c>
      <c r="D62" s="45" t="str">
        <f>Tabla8[[#This Row],[Numero Documento]]&amp;Tabla8[[#This Row],[PROG]]&amp;LEFT(Tabla8[[#This Row],[Tipo Empleado]],3)</f>
        <v>0400011669113FIJ</v>
      </c>
      <c r="E62" s="45" t="s">
        <v>1034</v>
      </c>
      <c r="F62" s="46" t="s">
        <v>8</v>
      </c>
      <c r="G62" s="45" t="s">
        <v>2639</v>
      </c>
      <c r="H62" s="45" t="s">
        <v>1707</v>
      </c>
      <c r="I62" s="47" t="s">
        <v>1456</v>
      </c>
      <c r="J62" s="46" t="s">
        <v>2605</v>
      </c>
      <c r="K62" t="str">
        <f t="shared" si="0"/>
        <v>F</v>
      </c>
    </row>
    <row r="63" spans="1:11">
      <c r="A63" s="75" t="s">
        <v>2098</v>
      </c>
      <c r="B63" s="45" t="str">
        <f>_xlfn.XLOOKUP(Tabla8[[#This Row],[Codigo Area Liquidacion]],TBLAREA[PLANTA],TBLAREA[PROG])</f>
        <v>11</v>
      </c>
      <c r="C63" s="46" t="s">
        <v>11</v>
      </c>
      <c r="D63" s="45" t="str">
        <f>Tabla8[[#This Row],[Numero Documento]]&amp;Tabla8[[#This Row],[PROG]]&amp;LEFT(Tabla8[[#This Row],[Tipo Empleado]],3)</f>
        <v>0310052992811FIJ</v>
      </c>
      <c r="E63" s="45" t="s">
        <v>19</v>
      </c>
      <c r="F63" s="46" t="s">
        <v>20</v>
      </c>
      <c r="G63" s="45" t="s">
        <v>2610</v>
      </c>
      <c r="H63" s="45" t="s">
        <v>18</v>
      </c>
      <c r="I63" s="47" t="s">
        <v>1508</v>
      </c>
      <c r="J63" s="46" t="s">
        <v>2605</v>
      </c>
      <c r="K63" t="str">
        <f t="shared" si="0"/>
        <v>F</v>
      </c>
    </row>
    <row r="64" spans="1:11">
      <c r="A64" s="75" t="s">
        <v>1776</v>
      </c>
      <c r="B64" s="45" t="str">
        <f>_xlfn.XLOOKUP(Tabla8[[#This Row],[Codigo Area Liquidacion]],TBLAREA[PLANTA],TBLAREA[PROG])</f>
        <v>01</v>
      </c>
      <c r="C64" s="46" t="s">
        <v>11</v>
      </c>
      <c r="D64" s="45" t="str">
        <f>Tabla8[[#This Row],[Numero Documento]]&amp;Tabla8[[#This Row],[PROG]]&amp;LEFT(Tabla8[[#This Row],[Tipo Empleado]],3)</f>
        <v>0011581929401FIJ</v>
      </c>
      <c r="E64" s="45" t="s">
        <v>2620</v>
      </c>
      <c r="F64" s="46" t="s">
        <v>8</v>
      </c>
      <c r="G64" s="45" t="s">
        <v>2602</v>
      </c>
      <c r="H64" s="45" t="s">
        <v>943</v>
      </c>
      <c r="I64" s="47" t="s">
        <v>1458</v>
      </c>
      <c r="J64" s="46" t="s">
        <v>2605</v>
      </c>
      <c r="K64" t="str">
        <f t="shared" si="0"/>
        <v>F</v>
      </c>
    </row>
    <row r="65" spans="1:11">
      <c r="A65" s="75" t="s">
        <v>1777</v>
      </c>
      <c r="B65" s="45" t="str">
        <f>_xlfn.XLOOKUP(Tabla8[[#This Row],[Codigo Area Liquidacion]],TBLAREA[PLANTA],TBLAREA[PROG])</f>
        <v>01</v>
      </c>
      <c r="C65" s="46" t="s">
        <v>11</v>
      </c>
      <c r="D65" s="45" t="str">
        <f>Tabla8[[#This Row],[Numero Documento]]&amp;Tabla8[[#This Row],[PROG]]&amp;LEFT(Tabla8[[#This Row],[Tipo Empleado]],3)</f>
        <v>0010400016101FIJ</v>
      </c>
      <c r="E65" s="45" t="s">
        <v>641</v>
      </c>
      <c r="F65" s="46" t="s">
        <v>369</v>
      </c>
      <c r="G65" s="45" t="s">
        <v>2602</v>
      </c>
      <c r="H65" s="45" t="s">
        <v>943</v>
      </c>
      <c r="I65" s="47" t="s">
        <v>1458</v>
      </c>
      <c r="J65" s="46" t="s">
        <v>2605</v>
      </c>
      <c r="K65" t="str">
        <f t="shared" si="0"/>
        <v>F</v>
      </c>
    </row>
    <row r="66" spans="1:11">
      <c r="A66" s="75" t="s">
        <v>1778</v>
      </c>
      <c r="B66" s="45" t="str">
        <f>_xlfn.XLOOKUP(Tabla8[[#This Row],[Codigo Area Liquidacion]],TBLAREA[PLANTA],TBLAREA[PROG])</f>
        <v>01</v>
      </c>
      <c r="C66" s="46" t="s">
        <v>11</v>
      </c>
      <c r="D66" s="45" t="str">
        <f>Tabla8[[#This Row],[Numero Documento]]&amp;Tabla8[[#This Row],[PROG]]&amp;LEFT(Tabla8[[#This Row],[Tipo Empleado]],3)</f>
        <v>0370024334201FIJ</v>
      </c>
      <c r="E66" s="45" t="s">
        <v>642</v>
      </c>
      <c r="F66" s="46" t="s">
        <v>69</v>
      </c>
      <c r="G66" s="45" t="s">
        <v>2602</v>
      </c>
      <c r="H66" s="45" t="s">
        <v>1708</v>
      </c>
      <c r="I66" s="47" t="s">
        <v>1448</v>
      </c>
      <c r="J66" s="46" t="s">
        <v>2605</v>
      </c>
      <c r="K66" t="str">
        <f t="shared" si="0"/>
        <v>F</v>
      </c>
    </row>
    <row r="67" spans="1:11">
      <c r="A67" s="75" t="s">
        <v>2900</v>
      </c>
      <c r="B67" s="45" t="str">
        <f>_xlfn.XLOOKUP(Tabla8[[#This Row],[Codigo Area Liquidacion]],TBLAREA[PLANTA],TBLAREA[PROG])</f>
        <v>01</v>
      </c>
      <c r="C67" s="46" t="s">
        <v>2527</v>
      </c>
      <c r="D67" s="45" t="str">
        <f>Tabla8[[#This Row],[Numero Documento]]&amp;Tabla8[[#This Row],[PROG]]&amp;LEFT(Tabla8[[#This Row],[Tipo Empleado]],3)</f>
        <v>4021371573901EMP</v>
      </c>
      <c r="E67" s="45" t="s">
        <v>2899</v>
      </c>
      <c r="F67" s="46" t="s">
        <v>1399</v>
      </c>
      <c r="G67" s="45" t="s">
        <v>2602</v>
      </c>
      <c r="H67" s="45" t="s">
        <v>3302</v>
      </c>
      <c r="I67" s="47" t="s">
        <v>3303</v>
      </c>
      <c r="J67" s="46" t="s">
        <v>2605</v>
      </c>
      <c r="K67" t="str">
        <f t="shared" si="0"/>
        <v>F</v>
      </c>
    </row>
    <row r="68" spans="1:11">
      <c r="A68" s="75" t="s">
        <v>2872</v>
      </c>
      <c r="B68" s="45" t="str">
        <f>_xlfn.XLOOKUP(Tabla8[[#This Row],[Codigo Area Liquidacion]],TBLAREA[PLANTA],TBLAREA[PROG])</f>
        <v>11</v>
      </c>
      <c r="C68" s="46" t="s">
        <v>11</v>
      </c>
      <c r="D68" s="45" t="str">
        <f>Tabla8[[#This Row],[Numero Documento]]&amp;Tabla8[[#This Row],[PROG]]&amp;LEFT(Tabla8[[#This Row],[Tipo Empleado]],3)</f>
        <v>4022646614811FIJ</v>
      </c>
      <c r="E68" s="45" t="s">
        <v>2871</v>
      </c>
      <c r="F68" s="46" t="s">
        <v>22</v>
      </c>
      <c r="G68" s="45" t="s">
        <v>2610</v>
      </c>
      <c r="H68" s="45" t="s">
        <v>698</v>
      </c>
      <c r="I68" s="47" t="s">
        <v>1451</v>
      </c>
      <c r="J68" s="46" t="s">
        <v>2604</v>
      </c>
      <c r="K68" t="str">
        <f t="shared" ref="K68:K131" si="1">LEFT(J68,1)</f>
        <v>M</v>
      </c>
    </row>
    <row r="69" spans="1:11">
      <c r="A69" s="75" t="s">
        <v>1779</v>
      </c>
      <c r="B69" s="45" t="str">
        <f>_xlfn.XLOOKUP(Tabla8[[#This Row],[Codigo Area Liquidacion]],TBLAREA[PLANTA],TBLAREA[PROG])</f>
        <v>01</v>
      </c>
      <c r="C69" s="46" t="s">
        <v>11</v>
      </c>
      <c r="D69" s="45" t="str">
        <f>Tabla8[[#This Row],[Numero Documento]]&amp;Tabla8[[#This Row],[PROG]]&amp;LEFT(Tabla8[[#This Row],[Tipo Empleado]],3)</f>
        <v>2250026051201FIJ</v>
      </c>
      <c r="E69" s="45" t="s">
        <v>1066</v>
      </c>
      <c r="F69" s="46" t="s">
        <v>402</v>
      </c>
      <c r="G69" s="45" t="s">
        <v>2602</v>
      </c>
      <c r="H69" s="45" t="s">
        <v>572</v>
      </c>
      <c r="I69" s="47" t="s">
        <v>1499</v>
      </c>
      <c r="J69" s="46" t="s">
        <v>2604</v>
      </c>
      <c r="K69" t="str">
        <f t="shared" si="1"/>
        <v>M</v>
      </c>
    </row>
    <row r="70" spans="1:11">
      <c r="A70" s="75" t="s">
        <v>3321</v>
      </c>
      <c r="B70" s="45" t="str">
        <f>_xlfn.XLOOKUP(Tabla8[[#This Row],[Codigo Area Liquidacion]],TBLAREA[PLANTA],TBLAREA[PROG])</f>
        <v>01</v>
      </c>
      <c r="C70" s="46" t="s">
        <v>3377</v>
      </c>
      <c r="D70" s="45" t="str">
        <f>Tabla8[[#This Row],[Numero Documento]]&amp;Tabla8[[#This Row],[PROG]]&amp;LEFT(Tabla8[[#This Row],[Tipo Empleado]],3)</f>
        <v>0011824362501PER</v>
      </c>
      <c r="E70" s="45" t="s">
        <v>3356</v>
      </c>
      <c r="F70" s="46" t="s">
        <v>3357</v>
      </c>
      <c r="G70" s="45" t="s">
        <v>2602</v>
      </c>
      <c r="H70" s="45" t="s">
        <v>943</v>
      </c>
      <c r="I70" s="47" t="s">
        <v>1458</v>
      </c>
      <c r="J70" s="46" t="s">
        <v>2605</v>
      </c>
      <c r="K70" t="str">
        <f t="shared" si="1"/>
        <v>F</v>
      </c>
    </row>
    <row r="71" spans="1:11">
      <c r="A71" s="75" t="s">
        <v>2286</v>
      </c>
      <c r="B71" s="45" t="str">
        <f>_xlfn.XLOOKUP(Tabla8[[#This Row],[Codigo Area Liquidacion]],TBLAREA[PLANTA],TBLAREA[PROG])</f>
        <v>01</v>
      </c>
      <c r="C71" s="46" t="s">
        <v>2527</v>
      </c>
      <c r="D71" s="45" t="str">
        <f>Tabla8[[#This Row],[Numero Documento]]&amp;Tabla8[[#This Row],[PROG]]&amp;LEFT(Tabla8[[#This Row],[Tipo Empleado]],3)</f>
        <v>4022249306201EMP</v>
      </c>
      <c r="E71" s="45" t="s">
        <v>1632</v>
      </c>
      <c r="F71" s="46" t="s">
        <v>285</v>
      </c>
      <c r="G71" s="45" t="s">
        <v>2602</v>
      </c>
      <c r="H71" s="45" t="s">
        <v>283</v>
      </c>
      <c r="I71" s="47" t="s">
        <v>1447</v>
      </c>
      <c r="J71" s="46" t="s">
        <v>2605</v>
      </c>
      <c r="K71" t="str">
        <f t="shared" si="1"/>
        <v>F</v>
      </c>
    </row>
    <row r="72" spans="1:11">
      <c r="A72" s="75" t="s">
        <v>2099</v>
      </c>
      <c r="B72" s="45" t="str">
        <f>_xlfn.XLOOKUP(Tabla8[[#This Row],[Codigo Area Liquidacion]],TBLAREA[PLANTA],TBLAREA[PROG])</f>
        <v>11</v>
      </c>
      <c r="C72" s="46" t="s">
        <v>11</v>
      </c>
      <c r="D72" s="45" t="str">
        <f>Tabla8[[#This Row],[Numero Documento]]&amp;Tabla8[[#This Row],[PROG]]&amp;LEFT(Tabla8[[#This Row],[Tipo Empleado]],3)</f>
        <v>0011773379011FIJ</v>
      </c>
      <c r="E72" s="45" t="s">
        <v>1002</v>
      </c>
      <c r="F72" s="46" t="s">
        <v>42</v>
      </c>
      <c r="G72" s="45" t="s">
        <v>2610</v>
      </c>
      <c r="H72" s="45" t="s">
        <v>73</v>
      </c>
      <c r="I72" s="47" t="s">
        <v>1463</v>
      </c>
      <c r="J72" s="46" t="s">
        <v>2604</v>
      </c>
      <c r="K72" t="str">
        <f t="shared" si="1"/>
        <v>M</v>
      </c>
    </row>
    <row r="73" spans="1:11">
      <c r="A73" s="75" t="s">
        <v>1189</v>
      </c>
      <c r="B73" s="45" t="str">
        <f>_xlfn.XLOOKUP(Tabla8[[#This Row],[Codigo Area Liquidacion]],TBLAREA[PLANTA],TBLAREA[PROG])</f>
        <v>13</v>
      </c>
      <c r="C73" s="46" t="s">
        <v>11</v>
      </c>
      <c r="D73" s="45" t="str">
        <f>Tabla8[[#This Row],[Numero Documento]]&amp;Tabla8[[#This Row],[PROG]]&amp;LEFT(Tabla8[[#This Row],[Tipo Empleado]],3)</f>
        <v>0010253707313FIJ</v>
      </c>
      <c r="E73" s="45" t="s">
        <v>494</v>
      </c>
      <c r="F73" s="46" t="s">
        <v>27</v>
      </c>
      <c r="G73" s="45" t="s">
        <v>2639</v>
      </c>
      <c r="H73" s="45" t="s">
        <v>1707</v>
      </c>
      <c r="I73" s="47" t="s">
        <v>1456</v>
      </c>
      <c r="J73" s="46" t="s">
        <v>2604</v>
      </c>
      <c r="K73" t="str">
        <f t="shared" si="1"/>
        <v>M</v>
      </c>
    </row>
    <row r="74" spans="1:11">
      <c r="A74" s="75" t="s">
        <v>2287</v>
      </c>
      <c r="B74" s="45" t="str">
        <f>_xlfn.XLOOKUP(Tabla8[[#This Row],[Codigo Area Liquidacion]],TBLAREA[PLANTA],TBLAREA[PROG])</f>
        <v>01</v>
      </c>
      <c r="C74" s="46" t="s">
        <v>2527</v>
      </c>
      <c r="D74" s="45" t="str">
        <f>Tabla8[[#This Row],[Numero Documento]]&amp;Tabla8[[#This Row],[PROG]]&amp;LEFT(Tabla8[[#This Row],[Tipo Empleado]],3)</f>
        <v>0010210321501EMP</v>
      </c>
      <c r="E74" s="45" t="s">
        <v>1633</v>
      </c>
      <c r="F74" s="46" t="s">
        <v>292</v>
      </c>
      <c r="G74" s="45" t="s">
        <v>2602</v>
      </c>
      <c r="H74" s="45" t="s">
        <v>326</v>
      </c>
      <c r="I74" s="47" t="s">
        <v>1501</v>
      </c>
      <c r="J74" s="46" t="s">
        <v>2604</v>
      </c>
      <c r="K74" t="str">
        <f t="shared" si="1"/>
        <v>M</v>
      </c>
    </row>
    <row r="75" spans="1:11">
      <c r="A75" s="75" t="s">
        <v>2288</v>
      </c>
      <c r="B75" s="45" t="str">
        <f>_xlfn.XLOOKUP(Tabla8[[#This Row],[Codigo Area Liquidacion]],TBLAREA[PLANTA],TBLAREA[PROG])</f>
        <v>01</v>
      </c>
      <c r="C75" s="46" t="s">
        <v>2527</v>
      </c>
      <c r="D75" s="45" t="str">
        <f>Tabla8[[#This Row],[Numero Documento]]&amp;Tabla8[[#This Row],[PROG]]&amp;LEFT(Tabla8[[#This Row],[Tipo Empleado]],3)</f>
        <v>0490034097901EMP</v>
      </c>
      <c r="E75" s="45" t="s">
        <v>991</v>
      </c>
      <c r="F75" s="46" t="s">
        <v>983</v>
      </c>
      <c r="G75" s="45" t="s">
        <v>2602</v>
      </c>
      <c r="H75" s="45" t="s">
        <v>942</v>
      </c>
      <c r="I75" s="47" t="s">
        <v>1476</v>
      </c>
      <c r="J75" s="46" t="s">
        <v>2604</v>
      </c>
      <c r="K75" t="str">
        <f t="shared" si="1"/>
        <v>M</v>
      </c>
    </row>
    <row r="76" spans="1:11">
      <c r="A76" s="75" t="s">
        <v>2421</v>
      </c>
      <c r="B76" s="45" t="str">
        <f>_xlfn.XLOOKUP(Tabla8[[#This Row],[Codigo Area Liquidacion]],TBLAREA[PLANTA],TBLAREA[PROG])</f>
        <v>01</v>
      </c>
      <c r="C76" s="46" t="s">
        <v>2535</v>
      </c>
      <c r="D76" s="45" t="str">
        <f>Tabla8[[#This Row],[Numero Documento]]&amp;Tabla8[[#This Row],[PROG]]&amp;LEFT(Tabla8[[#This Row],[Tipo Empleado]],3)</f>
        <v>0011937910501PER</v>
      </c>
      <c r="E76" s="45" t="s">
        <v>1544</v>
      </c>
      <c r="F76" s="46" t="s">
        <v>895</v>
      </c>
      <c r="G76" s="45" t="s">
        <v>2602</v>
      </c>
      <c r="H76" s="45" t="s">
        <v>943</v>
      </c>
      <c r="I76" s="47" t="s">
        <v>1458</v>
      </c>
      <c r="J76" s="46" t="s">
        <v>2604</v>
      </c>
      <c r="K76" t="str">
        <f t="shared" si="1"/>
        <v>M</v>
      </c>
    </row>
    <row r="77" spans="1:11">
      <c r="A77" s="75" t="s">
        <v>2289</v>
      </c>
      <c r="B77" s="45" t="str">
        <f>_xlfn.XLOOKUP(Tabla8[[#This Row],[Codigo Area Liquidacion]],TBLAREA[PLANTA],TBLAREA[PROG])</f>
        <v>01</v>
      </c>
      <c r="C77" s="46" t="s">
        <v>2527</v>
      </c>
      <c r="D77" s="45" t="str">
        <f>Tabla8[[#This Row],[Numero Documento]]&amp;Tabla8[[#This Row],[PROG]]&amp;LEFT(Tabla8[[#This Row],[Tipo Empleado]],3)</f>
        <v>2250050773001EMP</v>
      </c>
      <c r="E77" s="45" t="s">
        <v>1582</v>
      </c>
      <c r="F77" s="46" t="s">
        <v>285</v>
      </c>
      <c r="G77" s="45" t="s">
        <v>2602</v>
      </c>
      <c r="H77" s="45" t="s">
        <v>283</v>
      </c>
      <c r="I77" s="47" t="s">
        <v>1447</v>
      </c>
      <c r="J77" s="46" t="s">
        <v>2604</v>
      </c>
      <c r="K77" t="str">
        <f t="shared" si="1"/>
        <v>M</v>
      </c>
    </row>
    <row r="78" spans="1:11">
      <c r="A78" s="75" t="s">
        <v>1609</v>
      </c>
      <c r="B78" s="45" t="str">
        <f>_xlfn.XLOOKUP(Tabla8[[#This Row],[Codigo Area Liquidacion]],TBLAREA[PLANTA],TBLAREA[PROG])</f>
        <v>01</v>
      </c>
      <c r="C78" s="46" t="s">
        <v>11</v>
      </c>
      <c r="D78" s="45" t="str">
        <f>Tabla8[[#This Row],[Numero Documento]]&amp;Tabla8[[#This Row],[PROG]]&amp;LEFT(Tabla8[[#This Row],[Tipo Empleado]],3)</f>
        <v>0010411248701FIJ</v>
      </c>
      <c r="E78" s="45" t="s">
        <v>1608</v>
      </c>
      <c r="F78" s="46" t="s">
        <v>2621</v>
      </c>
      <c r="G78" s="45" t="s">
        <v>2602</v>
      </c>
      <c r="H78" s="45" t="s">
        <v>204</v>
      </c>
      <c r="I78" s="47" t="s">
        <v>3170</v>
      </c>
      <c r="J78" s="46" t="s">
        <v>2604</v>
      </c>
      <c r="K78" t="str">
        <f t="shared" si="1"/>
        <v>M</v>
      </c>
    </row>
    <row r="79" spans="1:11">
      <c r="A79" s="75" t="s">
        <v>2290</v>
      </c>
      <c r="B79" s="45" t="str">
        <f>_xlfn.XLOOKUP(Tabla8[[#This Row],[Codigo Area Liquidacion]],TBLAREA[PLANTA],TBLAREA[PROG])</f>
        <v>01</v>
      </c>
      <c r="C79" s="46" t="s">
        <v>2527</v>
      </c>
      <c r="D79" s="45" t="str">
        <f>Tabla8[[#This Row],[Numero Documento]]&amp;Tabla8[[#This Row],[PROG]]&amp;LEFT(Tabla8[[#This Row],[Tipo Empleado]],3)</f>
        <v>0010104558101EMP</v>
      </c>
      <c r="E79" s="45" t="s">
        <v>1401</v>
      </c>
      <c r="F79" s="46" t="s">
        <v>1374</v>
      </c>
      <c r="G79" s="45" t="s">
        <v>2602</v>
      </c>
      <c r="H79" s="45" t="s">
        <v>1706</v>
      </c>
      <c r="I79" s="47" t="s">
        <v>1462</v>
      </c>
      <c r="J79" s="46" t="s">
        <v>2604</v>
      </c>
      <c r="K79" t="str">
        <f t="shared" si="1"/>
        <v>M</v>
      </c>
    </row>
    <row r="80" spans="1:11">
      <c r="A80" s="75" t="s">
        <v>2743</v>
      </c>
      <c r="B80" s="45" t="str">
        <f>_xlfn.XLOOKUP(Tabla8[[#This Row],[Codigo Area Liquidacion]],TBLAREA[PLANTA],TBLAREA[PROG])</f>
        <v>01</v>
      </c>
      <c r="C80" s="46" t="s">
        <v>2535</v>
      </c>
      <c r="D80" s="45" t="str">
        <f>Tabla8[[#This Row],[Numero Documento]]&amp;Tabla8[[#This Row],[PROG]]&amp;LEFT(Tabla8[[#This Row],[Tipo Empleado]],3)</f>
        <v>0011172303701PER</v>
      </c>
      <c r="E80" s="45" t="s">
        <v>2715</v>
      </c>
      <c r="F80" s="46" t="s">
        <v>895</v>
      </c>
      <c r="G80" s="45" t="s">
        <v>2602</v>
      </c>
      <c r="H80" s="45" t="s">
        <v>943</v>
      </c>
      <c r="I80" s="47" t="s">
        <v>1458</v>
      </c>
      <c r="J80" s="46" t="s">
        <v>2604</v>
      </c>
      <c r="K80" t="str">
        <f t="shared" si="1"/>
        <v>M</v>
      </c>
    </row>
    <row r="81" spans="1:11">
      <c r="A81" s="75" t="s">
        <v>1102</v>
      </c>
      <c r="B81" s="45" t="str">
        <f>_xlfn.XLOOKUP(Tabla8[[#This Row],[Codigo Area Liquidacion]],TBLAREA[PLANTA],TBLAREA[PROG])</f>
        <v>01</v>
      </c>
      <c r="C81" s="46" t="s">
        <v>11</v>
      </c>
      <c r="D81" s="45" t="str">
        <f>Tabla8[[#This Row],[Numero Documento]]&amp;Tabla8[[#This Row],[PROG]]&amp;LEFT(Tabla8[[#This Row],[Tipo Empleado]],3)</f>
        <v>0010306244401FIJ</v>
      </c>
      <c r="E81" s="45" t="s">
        <v>191</v>
      </c>
      <c r="F81" s="46" t="s">
        <v>192</v>
      </c>
      <c r="G81" s="45" t="s">
        <v>2602</v>
      </c>
      <c r="H81" s="45" t="s">
        <v>189</v>
      </c>
      <c r="I81" s="47" t="s">
        <v>1491</v>
      </c>
      <c r="J81" s="46" t="s">
        <v>2604</v>
      </c>
      <c r="K81" t="str">
        <f t="shared" si="1"/>
        <v>M</v>
      </c>
    </row>
    <row r="82" spans="1:11">
      <c r="A82" s="75" t="s">
        <v>2100</v>
      </c>
      <c r="B82" s="45" t="str">
        <f>_xlfn.XLOOKUP(Tabla8[[#This Row],[Codigo Area Liquidacion]],TBLAREA[PLANTA],TBLAREA[PROG])</f>
        <v>11</v>
      </c>
      <c r="C82" s="46" t="s">
        <v>11</v>
      </c>
      <c r="D82" s="45" t="str">
        <f>Tabla8[[#This Row],[Numero Documento]]&amp;Tabla8[[#This Row],[PROG]]&amp;LEFT(Tabla8[[#This Row],[Tipo Empleado]],3)</f>
        <v>0310155273911FIJ</v>
      </c>
      <c r="E82" s="45" t="s">
        <v>21</v>
      </c>
      <c r="F82" s="46" t="s">
        <v>22</v>
      </c>
      <c r="G82" s="45" t="s">
        <v>2610</v>
      </c>
      <c r="H82" s="45" t="s">
        <v>18</v>
      </c>
      <c r="I82" s="47" t="s">
        <v>1508</v>
      </c>
      <c r="J82" s="46" t="s">
        <v>2604</v>
      </c>
      <c r="K82" t="str">
        <f t="shared" si="1"/>
        <v>M</v>
      </c>
    </row>
    <row r="83" spans="1:11">
      <c r="A83" s="75" t="s">
        <v>2403</v>
      </c>
      <c r="B83" s="45" t="str">
        <f>_xlfn.XLOOKUP(Tabla8[[#This Row],[Codigo Area Liquidacion]],TBLAREA[PLANTA],TBLAREA[PROG])</f>
        <v>01</v>
      </c>
      <c r="C83" s="46" t="s">
        <v>2536</v>
      </c>
      <c r="D83" s="45" t="str">
        <f>Tabla8[[#This Row],[Numero Documento]]&amp;Tabla8[[#This Row],[PROG]]&amp;LEFT(Tabla8[[#This Row],[Tipo Empleado]],3)</f>
        <v>0130006496901TRA</v>
      </c>
      <c r="E83" s="45" t="s">
        <v>867</v>
      </c>
      <c r="F83" s="46" t="s">
        <v>392</v>
      </c>
      <c r="G83" s="45" t="s">
        <v>2602</v>
      </c>
      <c r="H83" s="45" t="s">
        <v>943</v>
      </c>
      <c r="I83" s="47" t="s">
        <v>1458</v>
      </c>
      <c r="J83" s="46" t="s">
        <v>2604</v>
      </c>
      <c r="K83" t="str">
        <f t="shared" si="1"/>
        <v>M</v>
      </c>
    </row>
    <row r="84" spans="1:11">
      <c r="A84" s="75" t="s">
        <v>1359</v>
      </c>
      <c r="B84" s="45" t="str">
        <f>_xlfn.XLOOKUP(Tabla8[[#This Row],[Codigo Area Liquidacion]],TBLAREA[PLANTA],TBLAREA[PROG])</f>
        <v>11</v>
      </c>
      <c r="C84" s="46" t="s">
        <v>11</v>
      </c>
      <c r="D84" s="45" t="str">
        <f>Tabla8[[#This Row],[Numero Documento]]&amp;Tabla8[[#This Row],[PROG]]&amp;LEFT(Tabla8[[#This Row],[Tipo Empleado]],3)</f>
        <v>0011061893111FIJ</v>
      </c>
      <c r="E84" s="45" t="s">
        <v>109</v>
      </c>
      <c r="F84" s="46" t="s">
        <v>110</v>
      </c>
      <c r="G84" s="45" t="s">
        <v>2610</v>
      </c>
      <c r="H84" s="45" t="s">
        <v>106</v>
      </c>
      <c r="I84" s="47" t="s">
        <v>1469</v>
      </c>
      <c r="J84" s="46" t="s">
        <v>2604</v>
      </c>
      <c r="K84" t="str">
        <f t="shared" si="1"/>
        <v>M</v>
      </c>
    </row>
    <row r="85" spans="1:11">
      <c r="A85" s="75" t="s">
        <v>1303</v>
      </c>
      <c r="B85" s="45" t="str">
        <f>_xlfn.XLOOKUP(Tabla8[[#This Row],[Codigo Area Liquidacion]],TBLAREA[PLANTA],TBLAREA[PROG])</f>
        <v>01</v>
      </c>
      <c r="C85" s="46" t="s">
        <v>2536</v>
      </c>
      <c r="D85" s="45" t="str">
        <f>Tabla8[[#This Row],[Numero Documento]]&amp;Tabla8[[#This Row],[PROG]]&amp;LEFT(Tabla8[[#This Row],[Tipo Empleado]],3)</f>
        <v>0310251014001TRA</v>
      </c>
      <c r="E85" s="45" t="s">
        <v>605</v>
      </c>
      <c r="F85" s="46" t="s">
        <v>8</v>
      </c>
      <c r="G85" s="45" t="s">
        <v>2602</v>
      </c>
      <c r="H85" s="45" t="s">
        <v>601</v>
      </c>
      <c r="I85" s="47" t="s">
        <v>1453</v>
      </c>
      <c r="J85" s="46" t="s">
        <v>2605</v>
      </c>
      <c r="K85" t="str">
        <f t="shared" si="1"/>
        <v>F</v>
      </c>
    </row>
    <row r="86" spans="1:11">
      <c r="A86" s="75" t="s">
        <v>2017</v>
      </c>
      <c r="B86" s="45" t="str">
        <f>_xlfn.XLOOKUP(Tabla8[[#This Row],[Codigo Area Liquidacion]],TBLAREA[PLANTA],TBLAREA[PROG])</f>
        <v>13</v>
      </c>
      <c r="C86" s="46" t="s">
        <v>11</v>
      </c>
      <c r="D86" s="45" t="str">
        <f>Tabla8[[#This Row],[Numero Documento]]&amp;Tabla8[[#This Row],[PROG]]&amp;LEFT(Tabla8[[#This Row],[Tipo Empleado]],3)</f>
        <v>0010261337913FIJ</v>
      </c>
      <c r="E86" s="45" t="s">
        <v>495</v>
      </c>
      <c r="F86" s="46" t="s">
        <v>254</v>
      </c>
      <c r="G86" s="45" t="s">
        <v>2639</v>
      </c>
      <c r="H86" s="45" t="s">
        <v>1707</v>
      </c>
      <c r="I86" s="47" t="s">
        <v>1456</v>
      </c>
      <c r="J86" s="46" t="s">
        <v>2605</v>
      </c>
      <c r="K86" t="str">
        <f t="shared" si="1"/>
        <v>F</v>
      </c>
    </row>
    <row r="87" spans="1:11">
      <c r="A87" s="75" t="s">
        <v>2101</v>
      </c>
      <c r="B87" s="45" t="str">
        <f>_xlfn.XLOOKUP(Tabla8[[#This Row],[Codigo Area Liquidacion]],TBLAREA[PLANTA],TBLAREA[PROG])</f>
        <v>11</v>
      </c>
      <c r="C87" s="46" t="s">
        <v>11</v>
      </c>
      <c r="D87" s="45" t="str">
        <f>Tabla8[[#This Row],[Numero Documento]]&amp;Tabla8[[#This Row],[PROG]]&amp;LEFT(Tabla8[[#This Row],[Tipo Empleado]],3)</f>
        <v>0130007043811FIJ</v>
      </c>
      <c r="E87" s="45" t="s">
        <v>325</v>
      </c>
      <c r="F87" s="46" t="s">
        <v>327</v>
      </c>
      <c r="G87" s="45" t="s">
        <v>2610</v>
      </c>
      <c r="H87" s="45" t="s">
        <v>326</v>
      </c>
      <c r="I87" s="47" t="s">
        <v>1501</v>
      </c>
      <c r="J87" s="46" t="s">
        <v>2605</v>
      </c>
      <c r="K87" t="str">
        <f t="shared" si="1"/>
        <v>F</v>
      </c>
    </row>
    <row r="88" spans="1:11">
      <c r="A88" s="75" t="s">
        <v>2829</v>
      </c>
      <c r="B88" s="45" t="str">
        <f>_xlfn.XLOOKUP(Tabla8[[#This Row],[Codigo Area Liquidacion]],TBLAREA[PLANTA],TBLAREA[PROG])</f>
        <v>01</v>
      </c>
      <c r="C88" s="46" t="s">
        <v>11</v>
      </c>
      <c r="D88" s="45" t="str">
        <f>Tabla8[[#This Row],[Numero Documento]]&amp;Tabla8[[#This Row],[PROG]]&amp;LEFT(Tabla8[[#This Row],[Tipo Empleado]],3)</f>
        <v>0170020336501FIJ</v>
      </c>
      <c r="E88" s="45" t="s">
        <v>2828</v>
      </c>
      <c r="F88" s="46" t="s">
        <v>360</v>
      </c>
      <c r="G88" s="45" t="s">
        <v>2602</v>
      </c>
      <c r="H88" s="45" t="s">
        <v>269</v>
      </c>
      <c r="I88" s="47" t="s">
        <v>1490</v>
      </c>
      <c r="J88" s="46" t="s">
        <v>2605</v>
      </c>
      <c r="K88" t="str">
        <f t="shared" si="1"/>
        <v>F</v>
      </c>
    </row>
    <row r="89" spans="1:11">
      <c r="A89" s="75" t="s">
        <v>1780</v>
      </c>
      <c r="B89" s="45" t="str">
        <f>_xlfn.XLOOKUP(Tabla8[[#This Row],[Codigo Area Liquidacion]],TBLAREA[PLANTA],TBLAREA[PROG])</f>
        <v>01</v>
      </c>
      <c r="C89" s="46" t="s">
        <v>11</v>
      </c>
      <c r="D89" s="45" t="str">
        <f>Tabla8[[#This Row],[Numero Documento]]&amp;Tabla8[[#This Row],[PROG]]&amp;LEFT(Tabla8[[#This Row],[Tipo Empleado]],3)</f>
        <v>4022123756901FIJ</v>
      </c>
      <c r="E89" s="45" t="s">
        <v>964</v>
      </c>
      <c r="F89" s="46" t="s">
        <v>360</v>
      </c>
      <c r="G89" s="45" t="s">
        <v>2602</v>
      </c>
      <c r="H89" s="45" t="s">
        <v>250</v>
      </c>
      <c r="I89" s="47" t="s">
        <v>1474</v>
      </c>
      <c r="J89" s="46" t="s">
        <v>2605</v>
      </c>
      <c r="K89" t="str">
        <f t="shared" si="1"/>
        <v>F</v>
      </c>
    </row>
    <row r="90" spans="1:11">
      <c r="A90" s="75" t="s">
        <v>1781</v>
      </c>
      <c r="B90" s="45" t="str">
        <f>_xlfn.XLOOKUP(Tabla8[[#This Row],[Codigo Area Liquidacion]],TBLAREA[PLANTA],TBLAREA[PROG])</f>
        <v>01</v>
      </c>
      <c r="C90" s="46" t="s">
        <v>11</v>
      </c>
      <c r="D90" s="45" t="str">
        <f>Tabla8[[#This Row],[Numero Documento]]&amp;Tabla8[[#This Row],[PROG]]&amp;LEFT(Tabla8[[#This Row],[Tipo Empleado]],3)</f>
        <v>0010896444601FIJ</v>
      </c>
      <c r="E90" s="45" t="s">
        <v>230</v>
      </c>
      <c r="F90" s="46" t="s">
        <v>8</v>
      </c>
      <c r="G90" s="45" t="s">
        <v>2602</v>
      </c>
      <c r="H90" s="45" t="s">
        <v>231</v>
      </c>
      <c r="I90" s="47" t="s">
        <v>1492</v>
      </c>
      <c r="J90" s="46" t="s">
        <v>2605</v>
      </c>
      <c r="K90" t="str">
        <f t="shared" si="1"/>
        <v>F</v>
      </c>
    </row>
    <row r="91" spans="1:11">
      <c r="A91" s="75" t="s">
        <v>2291</v>
      </c>
      <c r="B91" s="45" t="str">
        <f>_xlfn.XLOOKUP(Tabla8[[#This Row],[Codigo Area Liquidacion]],TBLAREA[PLANTA],TBLAREA[PROG])</f>
        <v>01</v>
      </c>
      <c r="C91" s="46" t="s">
        <v>2527</v>
      </c>
      <c r="D91" s="45" t="str">
        <f>Tabla8[[#This Row],[Numero Documento]]&amp;Tabla8[[#This Row],[PROG]]&amp;LEFT(Tabla8[[#This Row],[Tipo Empleado]],3)</f>
        <v>2230010438101EMP</v>
      </c>
      <c r="E91" s="45" t="s">
        <v>1402</v>
      </c>
      <c r="F91" s="46" t="s">
        <v>1374</v>
      </c>
      <c r="G91" s="45" t="s">
        <v>2602</v>
      </c>
      <c r="H91" s="45" t="s">
        <v>1706</v>
      </c>
      <c r="I91" s="47" t="s">
        <v>1462</v>
      </c>
      <c r="J91" s="46" t="s">
        <v>2604</v>
      </c>
      <c r="K91" t="str">
        <f t="shared" si="1"/>
        <v>M</v>
      </c>
    </row>
    <row r="92" spans="1:11">
      <c r="A92" s="75" t="s">
        <v>2102</v>
      </c>
      <c r="B92" s="45" t="str">
        <f>_xlfn.XLOOKUP(Tabla8[[#This Row],[Codigo Area Liquidacion]],TBLAREA[PLANTA],TBLAREA[PROG])</f>
        <v>11</v>
      </c>
      <c r="C92" s="46" t="s">
        <v>11</v>
      </c>
      <c r="D92" s="45" t="str">
        <f>Tabla8[[#This Row],[Numero Documento]]&amp;Tabla8[[#This Row],[PROG]]&amp;LEFT(Tabla8[[#This Row],[Tipo Empleado]],3)</f>
        <v>0011791651011FIJ</v>
      </c>
      <c r="E92" s="45" t="s">
        <v>1618</v>
      </c>
      <c r="F92" s="46" t="s">
        <v>138</v>
      </c>
      <c r="G92" s="45" t="s">
        <v>2610</v>
      </c>
      <c r="H92" s="45" t="s">
        <v>1706</v>
      </c>
      <c r="I92" s="47" t="s">
        <v>1462</v>
      </c>
      <c r="J92" s="46" t="s">
        <v>2605</v>
      </c>
      <c r="K92" t="str">
        <f t="shared" si="1"/>
        <v>F</v>
      </c>
    </row>
    <row r="93" spans="1:11">
      <c r="A93" s="75" t="s">
        <v>2103</v>
      </c>
      <c r="B93" s="45" t="str">
        <f>_xlfn.XLOOKUP(Tabla8[[#This Row],[Codigo Area Liquidacion]],TBLAREA[PLANTA],TBLAREA[PROG])</f>
        <v>11</v>
      </c>
      <c r="C93" s="46" t="s">
        <v>11</v>
      </c>
      <c r="D93" s="45" t="str">
        <f>Tabla8[[#This Row],[Numero Documento]]&amp;Tabla8[[#This Row],[PROG]]&amp;LEFT(Tabla8[[#This Row],[Tipo Empleado]],3)</f>
        <v>4023981787311FIJ</v>
      </c>
      <c r="E93" s="45" t="s">
        <v>1732</v>
      </c>
      <c r="F93" s="46" t="s">
        <v>8</v>
      </c>
      <c r="G93" s="45" t="s">
        <v>2610</v>
      </c>
      <c r="H93" s="45" t="s">
        <v>73</v>
      </c>
      <c r="I93" s="47" t="s">
        <v>1463</v>
      </c>
      <c r="J93" s="46" t="s">
        <v>2605</v>
      </c>
      <c r="K93" t="str">
        <f t="shared" si="1"/>
        <v>F</v>
      </c>
    </row>
    <row r="94" spans="1:11">
      <c r="A94" s="75" t="s">
        <v>1103</v>
      </c>
      <c r="B94" s="45" t="str">
        <f>_xlfn.XLOOKUP(Tabla8[[#This Row],[Codigo Area Liquidacion]],TBLAREA[PLANTA],TBLAREA[PROG])</f>
        <v>01</v>
      </c>
      <c r="C94" s="46" t="s">
        <v>11</v>
      </c>
      <c r="D94" s="45" t="str">
        <f>Tabla8[[#This Row],[Numero Documento]]&amp;Tabla8[[#This Row],[PROG]]&amp;LEFT(Tabla8[[#This Row],[Tipo Empleado]],3)</f>
        <v>0130012482101FIJ</v>
      </c>
      <c r="E94" s="45" t="s">
        <v>643</v>
      </c>
      <c r="F94" s="46" t="s">
        <v>8</v>
      </c>
      <c r="G94" s="45" t="s">
        <v>2602</v>
      </c>
      <c r="H94" s="45" t="s">
        <v>943</v>
      </c>
      <c r="I94" s="47" t="s">
        <v>1458</v>
      </c>
      <c r="J94" s="46" t="s">
        <v>2604</v>
      </c>
      <c r="K94" t="str">
        <f t="shared" si="1"/>
        <v>M</v>
      </c>
    </row>
    <row r="95" spans="1:11">
      <c r="A95" s="75" t="s">
        <v>1782</v>
      </c>
      <c r="B95" s="45" t="str">
        <f>_xlfn.XLOOKUP(Tabla8[[#This Row],[Codigo Area Liquidacion]],TBLAREA[PLANTA],TBLAREA[PROG])</f>
        <v>01</v>
      </c>
      <c r="C95" s="46" t="s">
        <v>11</v>
      </c>
      <c r="D95" s="45" t="str">
        <f>Tabla8[[#This Row],[Numero Documento]]&amp;Tabla8[[#This Row],[PROG]]&amp;LEFT(Tabla8[[#This Row],[Tipo Empleado]],3)</f>
        <v>0310097626901FIJ</v>
      </c>
      <c r="E95" s="45" t="s">
        <v>944</v>
      </c>
      <c r="F95" s="46" t="s">
        <v>192</v>
      </c>
      <c r="G95" s="45" t="s">
        <v>2602</v>
      </c>
      <c r="H95" s="45" t="s">
        <v>1713</v>
      </c>
      <c r="I95" s="47" t="s">
        <v>1455</v>
      </c>
      <c r="J95" s="46" t="s">
        <v>2605</v>
      </c>
      <c r="K95" t="str">
        <f t="shared" si="1"/>
        <v>F</v>
      </c>
    </row>
    <row r="96" spans="1:11">
      <c r="A96" s="75" t="s">
        <v>2902</v>
      </c>
      <c r="B96" s="45" t="str">
        <f>_xlfn.XLOOKUP(Tabla8[[#This Row],[Codigo Area Liquidacion]],TBLAREA[PLANTA],TBLAREA[PROG])</f>
        <v>01</v>
      </c>
      <c r="C96" s="46" t="s">
        <v>2527</v>
      </c>
      <c r="D96" s="45" t="str">
        <f>Tabla8[[#This Row],[Numero Documento]]&amp;Tabla8[[#This Row],[PROG]]&amp;LEFT(Tabla8[[#This Row],[Tipo Empleado]],3)</f>
        <v>0230130132701EMP</v>
      </c>
      <c r="E96" s="45" t="s">
        <v>2901</v>
      </c>
      <c r="F96" s="46" t="s">
        <v>256</v>
      </c>
      <c r="G96" s="45" t="s">
        <v>2602</v>
      </c>
      <c r="H96" s="45" t="s">
        <v>1708</v>
      </c>
      <c r="I96" s="47" t="s">
        <v>1448</v>
      </c>
      <c r="J96" s="46" t="s">
        <v>2604</v>
      </c>
      <c r="K96" t="str">
        <f t="shared" si="1"/>
        <v>M</v>
      </c>
    </row>
    <row r="97" spans="1:11">
      <c r="A97" s="75" t="s">
        <v>2831</v>
      </c>
      <c r="B97" s="45" t="str">
        <f>_xlfn.XLOOKUP(Tabla8[[#This Row],[Codigo Area Liquidacion]],TBLAREA[PLANTA],TBLAREA[PROG])</f>
        <v>01</v>
      </c>
      <c r="C97" s="46" t="s">
        <v>11</v>
      </c>
      <c r="D97" s="45" t="str">
        <f>Tabla8[[#This Row],[Numero Documento]]&amp;Tabla8[[#This Row],[PROG]]&amp;LEFT(Tabla8[[#This Row],[Tipo Empleado]],3)</f>
        <v>2240047735601FIJ</v>
      </c>
      <c r="E97" s="45" t="s">
        <v>3185</v>
      </c>
      <c r="F97" s="46" t="s">
        <v>902</v>
      </c>
      <c r="G97" s="45" t="s">
        <v>2602</v>
      </c>
      <c r="H97" s="45" t="s">
        <v>250</v>
      </c>
      <c r="I97" s="47" t="s">
        <v>1474</v>
      </c>
      <c r="J97" s="46" t="s">
        <v>2605</v>
      </c>
      <c r="K97" t="str">
        <f t="shared" si="1"/>
        <v>F</v>
      </c>
    </row>
    <row r="98" spans="1:11">
      <c r="A98" s="75" t="s">
        <v>2751</v>
      </c>
      <c r="B98" s="45" t="str">
        <f>_xlfn.XLOOKUP(Tabla8[[#This Row],[Codigo Area Liquidacion]],TBLAREA[PLANTA],TBLAREA[PROG])</f>
        <v>01</v>
      </c>
      <c r="C98" s="46" t="s">
        <v>2535</v>
      </c>
      <c r="D98" s="45" t="str">
        <f>Tabla8[[#This Row],[Numero Documento]]&amp;Tabla8[[#This Row],[PROG]]&amp;LEFT(Tabla8[[#This Row],[Tipo Empleado]],3)</f>
        <v>2250060888401PER</v>
      </c>
      <c r="E98" s="45" t="s">
        <v>2723</v>
      </c>
      <c r="F98" s="46" t="s">
        <v>895</v>
      </c>
      <c r="G98" s="45" t="s">
        <v>2602</v>
      </c>
      <c r="H98" s="45" t="s">
        <v>943</v>
      </c>
      <c r="I98" s="47" t="s">
        <v>1458</v>
      </c>
      <c r="J98" s="46" t="s">
        <v>2605</v>
      </c>
      <c r="K98" t="str">
        <f t="shared" si="1"/>
        <v>F</v>
      </c>
    </row>
    <row r="99" spans="1:11">
      <c r="A99" s="75" t="s">
        <v>1104</v>
      </c>
      <c r="B99" s="45" t="str">
        <f>_xlfn.XLOOKUP(Tabla8[[#This Row],[Codigo Area Liquidacion]],TBLAREA[PLANTA],TBLAREA[PROG])</f>
        <v>13</v>
      </c>
      <c r="C99" s="46" t="s">
        <v>11</v>
      </c>
      <c r="D99" s="45" t="str">
        <f>Tabla8[[#This Row],[Numero Documento]]&amp;Tabla8[[#This Row],[PROG]]&amp;LEFT(Tabla8[[#This Row],[Tipo Empleado]],3)</f>
        <v>0010485398113FIJ</v>
      </c>
      <c r="E99" s="45" t="s">
        <v>312</v>
      </c>
      <c r="F99" s="46" t="s">
        <v>108</v>
      </c>
      <c r="G99" s="45" t="s">
        <v>2639</v>
      </c>
      <c r="H99" s="45" t="s">
        <v>1707</v>
      </c>
      <c r="I99" s="47" t="s">
        <v>1456</v>
      </c>
      <c r="J99" s="46" t="s">
        <v>2605</v>
      </c>
      <c r="K99" t="str">
        <f t="shared" si="1"/>
        <v>F</v>
      </c>
    </row>
    <row r="100" spans="1:11">
      <c r="A100" s="75" t="s">
        <v>2748</v>
      </c>
      <c r="B100" s="45" t="str">
        <f>_xlfn.XLOOKUP(Tabla8[[#This Row],[Codigo Area Liquidacion]],TBLAREA[PLANTA],TBLAREA[PROG])</f>
        <v>01</v>
      </c>
      <c r="C100" s="46" t="s">
        <v>2535</v>
      </c>
      <c r="D100" s="45" t="str">
        <f>Tabla8[[#This Row],[Numero Documento]]&amp;Tabla8[[#This Row],[PROG]]&amp;LEFT(Tabla8[[#This Row],[Tipo Empleado]],3)</f>
        <v>0260136992501PER</v>
      </c>
      <c r="E100" s="45" t="s">
        <v>2720</v>
      </c>
      <c r="F100" s="46" t="s">
        <v>895</v>
      </c>
      <c r="G100" s="45" t="s">
        <v>2602</v>
      </c>
      <c r="H100" s="45" t="s">
        <v>943</v>
      </c>
      <c r="I100" s="47" t="s">
        <v>1458</v>
      </c>
      <c r="J100" s="46" t="s">
        <v>2604</v>
      </c>
      <c r="K100" t="str">
        <f t="shared" si="1"/>
        <v>M</v>
      </c>
    </row>
    <row r="101" spans="1:11">
      <c r="A101" s="75" t="s">
        <v>2292</v>
      </c>
      <c r="B101" s="45" t="str">
        <f>_xlfn.XLOOKUP(Tabla8[[#This Row],[Codigo Area Liquidacion]],TBLAREA[PLANTA],TBLAREA[PROG])</f>
        <v>01</v>
      </c>
      <c r="C101" s="46" t="s">
        <v>2527</v>
      </c>
      <c r="D101" s="45" t="str">
        <f>Tabla8[[#This Row],[Numero Documento]]&amp;Tabla8[[#This Row],[PROG]]&amp;LEFT(Tabla8[[#This Row],[Tipo Empleado]],3)</f>
        <v>4022306948101EMP</v>
      </c>
      <c r="E101" s="45" t="s">
        <v>990</v>
      </c>
      <c r="F101" s="46" t="s">
        <v>254</v>
      </c>
      <c r="G101" s="45" t="s">
        <v>2602</v>
      </c>
      <c r="H101" s="45" t="s">
        <v>1710</v>
      </c>
      <c r="I101" s="47" t="s">
        <v>1464</v>
      </c>
      <c r="J101" s="46" t="s">
        <v>2605</v>
      </c>
      <c r="K101" t="str">
        <f t="shared" si="1"/>
        <v>F</v>
      </c>
    </row>
    <row r="102" spans="1:11">
      <c r="A102" s="75" t="s">
        <v>2904</v>
      </c>
      <c r="B102" s="45" t="str">
        <f>_xlfn.XLOOKUP(Tabla8[[#This Row],[Codigo Area Liquidacion]],TBLAREA[PLANTA],TBLAREA[PROG])</f>
        <v>01</v>
      </c>
      <c r="C102" s="46" t="s">
        <v>2527</v>
      </c>
      <c r="D102" s="45" t="str">
        <f>Tabla8[[#This Row],[Numero Documento]]&amp;Tabla8[[#This Row],[PROG]]&amp;LEFT(Tabla8[[#This Row],[Tipo Empleado]],3)</f>
        <v>4022333960301EMP</v>
      </c>
      <c r="E102" s="45" t="s">
        <v>2903</v>
      </c>
      <c r="F102" s="46" t="s">
        <v>279</v>
      </c>
      <c r="G102" s="45" t="s">
        <v>2602</v>
      </c>
      <c r="H102" s="45" t="s">
        <v>273</v>
      </c>
      <c r="I102" s="47" t="s">
        <v>1488</v>
      </c>
      <c r="J102" s="46" t="s">
        <v>2605</v>
      </c>
      <c r="K102" t="str">
        <f t="shared" si="1"/>
        <v>F</v>
      </c>
    </row>
    <row r="103" spans="1:11">
      <c r="A103" s="75" t="s">
        <v>2104</v>
      </c>
      <c r="B103" s="45" t="str">
        <f>_xlfn.XLOOKUP(Tabla8[[#This Row],[Codigo Area Liquidacion]],TBLAREA[PLANTA],TBLAREA[PROG])</f>
        <v>11</v>
      </c>
      <c r="C103" s="46" t="s">
        <v>11</v>
      </c>
      <c r="D103" s="45" t="str">
        <f>Tabla8[[#This Row],[Numero Documento]]&amp;Tabla8[[#This Row],[PROG]]&amp;LEFT(Tabla8[[#This Row],[Tipo Empleado]],3)</f>
        <v>0310107645711FIJ</v>
      </c>
      <c r="E103" s="45" t="s">
        <v>606</v>
      </c>
      <c r="F103" s="46" t="s">
        <v>402</v>
      </c>
      <c r="G103" s="45" t="s">
        <v>2610</v>
      </c>
      <c r="H103" s="45" t="s">
        <v>601</v>
      </c>
      <c r="I103" s="47" t="s">
        <v>1453</v>
      </c>
      <c r="J103" s="46" t="s">
        <v>2604</v>
      </c>
      <c r="K103" t="str">
        <f t="shared" si="1"/>
        <v>M</v>
      </c>
    </row>
    <row r="104" spans="1:11">
      <c r="A104" s="75" t="s">
        <v>2293</v>
      </c>
      <c r="B104" s="45" t="str">
        <f>_xlfn.XLOOKUP(Tabla8[[#This Row],[Codigo Area Liquidacion]],TBLAREA[PLANTA],TBLAREA[PROG])</f>
        <v>01</v>
      </c>
      <c r="C104" s="46" t="s">
        <v>2527</v>
      </c>
      <c r="D104" s="45" t="str">
        <f>Tabla8[[#This Row],[Numero Documento]]&amp;Tabla8[[#This Row],[PROG]]&amp;LEFT(Tabla8[[#This Row],[Tipo Empleado]],3)</f>
        <v>0010389462201EMP</v>
      </c>
      <c r="E104" s="45" t="s">
        <v>1403</v>
      </c>
      <c r="F104" s="46" t="s">
        <v>1374</v>
      </c>
      <c r="G104" s="45" t="s">
        <v>2602</v>
      </c>
      <c r="H104" s="45" t="s">
        <v>1706</v>
      </c>
      <c r="I104" s="47" t="s">
        <v>1462</v>
      </c>
      <c r="J104" s="46" t="s">
        <v>2604</v>
      </c>
      <c r="K104" t="str">
        <f t="shared" si="1"/>
        <v>M</v>
      </c>
    </row>
    <row r="105" spans="1:11">
      <c r="A105" s="75" t="s">
        <v>1783</v>
      </c>
      <c r="B105" s="45" t="str">
        <f>_xlfn.XLOOKUP(Tabla8[[#This Row],[Codigo Area Liquidacion]],TBLAREA[PLANTA],TBLAREA[PROG])</f>
        <v>01</v>
      </c>
      <c r="C105" s="46" t="s">
        <v>11</v>
      </c>
      <c r="D105" s="45" t="str">
        <f>Tabla8[[#This Row],[Numero Documento]]&amp;Tabla8[[#This Row],[PROG]]&amp;LEFT(Tabla8[[#This Row],[Tipo Empleado]],3)</f>
        <v>0010855983201FIJ</v>
      </c>
      <c r="E105" s="45" t="s">
        <v>193</v>
      </c>
      <c r="F105" s="46" t="s">
        <v>194</v>
      </c>
      <c r="G105" s="45" t="s">
        <v>2602</v>
      </c>
      <c r="H105" s="45" t="s">
        <v>189</v>
      </c>
      <c r="I105" s="47" t="s">
        <v>1491</v>
      </c>
      <c r="J105" s="46" t="s">
        <v>2604</v>
      </c>
      <c r="K105" t="str">
        <f t="shared" si="1"/>
        <v>M</v>
      </c>
    </row>
    <row r="106" spans="1:11">
      <c r="A106" s="75" t="s">
        <v>3344</v>
      </c>
      <c r="B106" s="45" t="str">
        <f>_xlfn.XLOOKUP(Tabla8[[#This Row],[Codigo Area Liquidacion]],TBLAREA[PLANTA],TBLAREA[PROG])</f>
        <v>01</v>
      </c>
      <c r="C106" s="46" t="s">
        <v>3377</v>
      </c>
      <c r="D106" s="45" t="str">
        <f>Tabla8[[#This Row],[Numero Documento]]&amp;Tabla8[[#This Row],[PROG]]&amp;LEFT(Tabla8[[#This Row],[Tipo Empleado]],3)</f>
        <v>0011381735701PER</v>
      </c>
      <c r="E106" s="45" t="s">
        <v>3358</v>
      </c>
      <c r="F106" s="46" t="s">
        <v>3359</v>
      </c>
      <c r="G106" s="45" t="s">
        <v>2602</v>
      </c>
      <c r="H106" s="45" t="s">
        <v>943</v>
      </c>
      <c r="I106" s="47" t="s">
        <v>1458</v>
      </c>
      <c r="J106" s="46" t="s">
        <v>2604</v>
      </c>
      <c r="K106" t="str">
        <f t="shared" si="1"/>
        <v>M</v>
      </c>
    </row>
    <row r="107" spans="1:11">
      <c r="A107" s="75" t="s">
        <v>2422</v>
      </c>
      <c r="B107" s="45" t="str">
        <f>_xlfn.XLOOKUP(Tabla8[[#This Row],[Codigo Area Liquidacion]],TBLAREA[PLANTA],TBLAREA[PROG])</f>
        <v>01</v>
      </c>
      <c r="C107" s="46" t="s">
        <v>2535</v>
      </c>
      <c r="D107" s="45" t="str">
        <f>Tabla8[[#This Row],[Numero Documento]]&amp;Tabla8[[#This Row],[PROG]]&amp;LEFT(Tabla8[[#This Row],[Tipo Empleado]],3)</f>
        <v>0110042861201PER</v>
      </c>
      <c r="E107" s="45" t="s">
        <v>1551</v>
      </c>
      <c r="F107" s="46" t="s">
        <v>895</v>
      </c>
      <c r="G107" s="45" t="s">
        <v>2602</v>
      </c>
      <c r="H107" s="45" t="s">
        <v>943</v>
      </c>
      <c r="I107" s="47" t="s">
        <v>1458</v>
      </c>
      <c r="J107" s="46" t="s">
        <v>2604</v>
      </c>
      <c r="K107" t="str">
        <f t="shared" si="1"/>
        <v>M</v>
      </c>
    </row>
    <row r="108" spans="1:11">
      <c r="A108" s="75" t="s">
        <v>1784</v>
      </c>
      <c r="B108" s="45" t="str">
        <f>_xlfn.XLOOKUP(Tabla8[[#This Row],[Codigo Area Liquidacion]],TBLAREA[PLANTA],TBLAREA[PROG])</f>
        <v>01</v>
      </c>
      <c r="C108" s="46" t="s">
        <v>11</v>
      </c>
      <c r="D108" s="45" t="str">
        <f>Tabla8[[#This Row],[Numero Documento]]&amp;Tabla8[[#This Row],[PROG]]&amp;LEFT(Tabla8[[#This Row],[Tipo Empleado]],3)</f>
        <v>0010564313401FIJ</v>
      </c>
      <c r="E108" s="45" t="s">
        <v>644</v>
      </c>
      <c r="F108" s="46" t="s">
        <v>645</v>
      </c>
      <c r="G108" s="45" t="s">
        <v>2602</v>
      </c>
      <c r="H108" s="45" t="s">
        <v>943</v>
      </c>
      <c r="I108" s="47" t="s">
        <v>1458</v>
      </c>
      <c r="J108" s="46" t="s">
        <v>2604</v>
      </c>
      <c r="K108" t="str">
        <f t="shared" si="1"/>
        <v>M</v>
      </c>
    </row>
    <row r="109" spans="1:11">
      <c r="A109" s="75" t="s">
        <v>2423</v>
      </c>
      <c r="B109" s="45" t="str">
        <f>_xlfn.XLOOKUP(Tabla8[[#This Row],[Codigo Area Liquidacion]],TBLAREA[PLANTA],TBLAREA[PROG])</f>
        <v>01</v>
      </c>
      <c r="C109" s="46" t="s">
        <v>2535</v>
      </c>
      <c r="D109" s="45" t="str">
        <f>Tabla8[[#This Row],[Numero Documento]]&amp;Tabla8[[#This Row],[PROG]]&amp;LEFT(Tabla8[[#This Row],[Tipo Empleado]],3)</f>
        <v>4022809461701PER</v>
      </c>
      <c r="E109" s="45" t="s">
        <v>1601</v>
      </c>
      <c r="F109" s="46" t="s">
        <v>895</v>
      </c>
      <c r="G109" s="45" t="s">
        <v>2602</v>
      </c>
      <c r="H109" s="45" t="s">
        <v>943</v>
      </c>
      <c r="I109" s="47" t="s">
        <v>1458</v>
      </c>
      <c r="J109" s="46" t="s">
        <v>2605</v>
      </c>
      <c r="K109" t="str">
        <f t="shared" si="1"/>
        <v>F</v>
      </c>
    </row>
    <row r="110" spans="1:11">
      <c r="A110" s="75" t="s">
        <v>2735</v>
      </c>
      <c r="B110" s="45" t="str">
        <f>_xlfn.XLOOKUP(Tabla8[[#This Row],[Codigo Area Liquidacion]],TBLAREA[PLANTA],TBLAREA[PROG])</f>
        <v>01</v>
      </c>
      <c r="C110" s="46" t="s">
        <v>2527</v>
      </c>
      <c r="D110" s="45" t="str">
        <f>Tabla8[[#This Row],[Numero Documento]]&amp;Tabla8[[#This Row],[PROG]]&amp;LEFT(Tabla8[[#This Row],[Tipo Empleado]],3)</f>
        <v>4022744740201EMP</v>
      </c>
      <c r="E110" s="45" t="s">
        <v>2706</v>
      </c>
      <c r="F110" s="46" t="s">
        <v>1516</v>
      </c>
      <c r="G110" s="45" t="s">
        <v>2602</v>
      </c>
      <c r="H110" s="45" t="s">
        <v>601</v>
      </c>
      <c r="I110" s="47" t="s">
        <v>1453</v>
      </c>
      <c r="J110" s="46" t="s">
        <v>2604</v>
      </c>
      <c r="K110" t="str">
        <f t="shared" si="1"/>
        <v>M</v>
      </c>
    </row>
    <row r="111" spans="1:11">
      <c r="A111" s="75" t="s">
        <v>3345</v>
      </c>
      <c r="B111" s="45" t="str">
        <f>_xlfn.XLOOKUP(Tabla8[[#This Row],[Codigo Area Liquidacion]],TBLAREA[PLANTA],TBLAREA[PROG])</f>
        <v>01</v>
      </c>
      <c r="C111" s="46" t="s">
        <v>3377</v>
      </c>
      <c r="D111" s="45" t="str">
        <f>Tabla8[[#This Row],[Numero Documento]]&amp;Tabla8[[#This Row],[PROG]]&amp;LEFT(Tabla8[[#This Row],[Tipo Empleado]],3)</f>
        <v>0010494920101PER</v>
      </c>
      <c r="E111" s="45" t="s">
        <v>3360</v>
      </c>
      <c r="F111" s="46" t="s">
        <v>329</v>
      </c>
      <c r="G111" s="45" t="s">
        <v>2602</v>
      </c>
      <c r="H111" s="45" t="s">
        <v>943</v>
      </c>
      <c r="I111" s="47" t="s">
        <v>1458</v>
      </c>
      <c r="J111" s="46" t="s">
        <v>2604</v>
      </c>
      <c r="K111" t="str">
        <f t="shared" si="1"/>
        <v>M</v>
      </c>
    </row>
    <row r="112" spans="1:11">
      <c r="A112" s="75" t="s">
        <v>2588</v>
      </c>
      <c r="B112" s="45" t="str">
        <f>_xlfn.XLOOKUP(Tabla8[[#This Row],[Codigo Area Liquidacion]],TBLAREA[PLANTA],TBLAREA[PROG])</f>
        <v>01</v>
      </c>
      <c r="C112" s="46" t="s">
        <v>2535</v>
      </c>
      <c r="D112" s="45" t="str">
        <f>Tabla8[[#This Row],[Numero Documento]]&amp;Tabla8[[#This Row],[PROG]]&amp;LEFT(Tabla8[[#This Row],[Tipo Empleado]],3)</f>
        <v>0160016360201PER</v>
      </c>
      <c r="E112" s="45" t="s">
        <v>2587</v>
      </c>
      <c r="F112" s="46" t="s">
        <v>895</v>
      </c>
      <c r="G112" s="45" t="s">
        <v>2602</v>
      </c>
      <c r="H112" s="45" t="s">
        <v>943</v>
      </c>
      <c r="I112" s="47" t="s">
        <v>1458</v>
      </c>
      <c r="J112" s="46" t="s">
        <v>2604</v>
      </c>
      <c r="K112" t="str">
        <f t="shared" si="1"/>
        <v>M</v>
      </c>
    </row>
    <row r="113" spans="1:11">
      <c r="A113" s="75" t="s">
        <v>1304</v>
      </c>
      <c r="B113" s="45" t="str">
        <f>_xlfn.XLOOKUP(Tabla8[[#This Row],[Codigo Area Liquidacion]],TBLAREA[PLANTA],TBLAREA[PROG])</f>
        <v>11</v>
      </c>
      <c r="C113" s="46" t="s">
        <v>11</v>
      </c>
      <c r="D113" s="45" t="str">
        <f>Tabla8[[#This Row],[Numero Documento]]&amp;Tabla8[[#This Row],[PROG]]&amp;LEFT(Tabla8[[#This Row],[Tipo Empleado]],3)</f>
        <v>0310096559311FIJ</v>
      </c>
      <c r="E113" s="45" t="s">
        <v>607</v>
      </c>
      <c r="F113" s="46" t="s">
        <v>608</v>
      </c>
      <c r="G113" s="45" t="s">
        <v>2610</v>
      </c>
      <c r="H113" s="45" t="s">
        <v>601</v>
      </c>
      <c r="I113" s="47" t="s">
        <v>1453</v>
      </c>
      <c r="J113" s="46" t="s">
        <v>2605</v>
      </c>
      <c r="K113" t="str">
        <f t="shared" si="1"/>
        <v>F</v>
      </c>
    </row>
    <row r="114" spans="1:11">
      <c r="A114" s="75" t="s">
        <v>2424</v>
      </c>
      <c r="B114" s="45" t="str">
        <f>_xlfn.XLOOKUP(Tabla8[[#This Row],[Codigo Area Liquidacion]],TBLAREA[PLANTA],TBLAREA[PROG])</f>
        <v>01</v>
      </c>
      <c r="C114" s="46" t="s">
        <v>2535</v>
      </c>
      <c r="D114" s="45" t="str">
        <f>Tabla8[[#This Row],[Numero Documento]]&amp;Tabla8[[#This Row],[PROG]]&amp;LEFT(Tabla8[[#This Row],[Tipo Empleado]],3)</f>
        <v>0050046701401PER</v>
      </c>
      <c r="E114" s="45" t="s">
        <v>1546</v>
      </c>
      <c r="F114" s="46" t="s">
        <v>895</v>
      </c>
      <c r="G114" s="45" t="s">
        <v>2602</v>
      </c>
      <c r="H114" s="45" t="s">
        <v>943</v>
      </c>
      <c r="I114" s="47" t="s">
        <v>1458</v>
      </c>
      <c r="J114" s="46" t="s">
        <v>2605</v>
      </c>
      <c r="K114" t="str">
        <f t="shared" si="1"/>
        <v>F</v>
      </c>
    </row>
    <row r="115" spans="1:11">
      <c r="A115" s="75" t="s">
        <v>1305</v>
      </c>
      <c r="B115" s="45" t="str">
        <f>_xlfn.XLOOKUP(Tabla8[[#This Row],[Codigo Area Liquidacion]],TBLAREA[PLANTA],TBLAREA[PROG])</f>
        <v>11</v>
      </c>
      <c r="C115" s="46" t="s">
        <v>11</v>
      </c>
      <c r="D115" s="45" t="str">
        <f>Tabla8[[#This Row],[Numero Documento]]&amp;Tabla8[[#This Row],[PROG]]&amp;LEFT(Tabla8[[#This Row],[Tipo Empleado]],3)</f>
        <v>0110001393511FIJ</v>
      </c>
      <c r="E115" s="45" t="s">
        <v>316</v>
      </c>
      <c r="F115" s="46" t="s">
        <v>2613</v>
      </c>
      <c r="G115" s="45" t="s">
        <v>2610</v>
      </c>
      <c r="H115" s="45" t="s">
        <v>1706</v>
      </c>
      <c r="I115" s="47" t="s">
        <v>1462</v>
      </c>
      <c r="J115" s="46" t="s">
        <v>2605</v>
      </c>
      <c r="K115" t="str">
        <f t="shared" si="1"/>
        <v>F</v>
      </c>
    </row>
    <row r="116" spans="1:11">
      <c r="A116" s="75" t="s">
        <v>2906</v>
      </c>
      <c r="B116" s="45" t="str">
        <f>_xlfn.XLOOKUP(Tabla8[[#This Row],[Codigo Area Liquidacion]],TBLAREA[PLANTA],TBLAREA[PROG])</f>
        <v>01</v>
      </c>
      <c r="C116" s="46" t="s">
        <v>2527</v>
      </c>
      <c r="D116" s="45" t="str">
        <f>Tabla8[[#This Row],[Numero Documento]]&amp;Tabla8[[#This Row],[PROG]]&amp;LEFT(Tabla8[[#This Row],[Tipo Empleado]],3)</f>
        <v>4023075083401EMP</v>
      </c>
      <c r="E116" s="45" t="s">
        <v>2905</v>
      </c>
      <c r="F116" s="46" t="s">
        <v>75</v>
      </c>
      <c r="G116" s="45" t="s">
        <v>2602</v>
      </c>
      <c r="H116" s="45" t="s">
        <v>1708</v>
      </c>
      <c r="I116" s="47" t="s">
        <v>1448</v>
      </c>
      <c r="J116" s="46" t="s">
        <v>2605</v>
      </c>
      <c r="K116" t="str">
        <f t="shared" si="1"/>
        <v>F</v>
      </c>
    </row>
    <row r="117" spans="1:11">
      <c r="A117" s="75" t="s">
        <v>2018</v>
      </c>
      <c r="B117" s="45" t="str">
        <f>_xlfn.XLOOKUP(Tabla8[[#This Row],[Codigo Area Liquidacion]],TBLAREA[PLANTA],TBLAREA[PROG])</f>
        <v>13</v>
      </c>
      <c r="C117" s="46" t="s">
        <v>11</v>
      </c>
      <c r="D117" s="45" t="str">
        <f>Tabla8[[#This Row],[Numero Documento]]&amp;Tabla8[[#This Row],[PROG]]&amp;LEFT(Tabla8[[#This Row],[Tipo Empleado]],3)</f>
        <v>0400001497913FIJ</v>
      </c>
      <c r="E117" s="45" t="s">
        <v>1035</v>
      </c>
      <c r="F117" s="46" t="s">
        <v>127</v>
      </c>
      <c r="G117" s="45" t="s">
        <v>2639</v>
      </c>
      <c r="H117" s="45" t="s">
        <v>1707</v>
      </c>
      <c r="I117" s="47" t="s">
        <v>1456</v>
      </c>
      <c r="J117" s="46" t="s">
        <v>2604</v>
      </c>
      <c r="K117" t="str">
        <f t="shared" si="1"/>
        <v>M</v>
      </c>
    </row>
    <row r="118" spans="1:11">
      <c r="A118" s="75" t="s">
        <v>2908</v>
      </c>
      <c r="B118" s="45" t="str">
        <f>_xlfn.XLOOKUP(Tabla8[[#This Row],[Codigo Area Liquidacion]],TBLAREA[PLANTA],TBLAREA[PROG])</f>
        <v>01</v>
      </c>
      <c r="C118" s="46" t="s">
        <v>2527</v>
      </c>
      <c r="D118" s="45" t="str">
        <f>Tabla8[[#This Row],[Numero Documento]]&amp;Tabla8[[#This Row],[PROG]]&amp;LEFT(Tabla8[[#This Row],[Tipo Empleado]],3)</f>
        <v>2290028827901EMP</v>
      </c>
      <c r="E118" s="45" t="s">
        <v>2907</v>
      </c>
      <c r="F118" s="46" t="s">
        <v>2909</v>
      </c>
      <c r="G118" s="45" t="s">
        <v>2602</v>
      </c>
      <c r="H118" s="45" t="s">
        <v>698</v>
      </c>
      <c r="I118" s="47" t="s">
        <v>1451</v>
      </c>
      <c r="J118" s="46" t="s">
        <v>2605</v>
      </c>
      <c r="K118" t="str">
        <f t="shared" si="1"/>
        <v>F</v>
      </c>
    </row>
    <row r="119" spans="1:11">
      <c r="A119" s="75" t="s">
        <v>2105</v>
      </c>
      <c r="B119" s="45" t="str">
        <f>_xlfn.XLOOKUP(Tabla8[[#This Row],[Codigo Area Liquidacion]],TBLAREA[PLANTA],TBLAREA[PROG])</f>
        <v>11</v>
      </c>
      <c r="C119" s="46" t="s">
        <v>11</v>
      </c>
      <c r="D119" s="45" t="str">
        <f>Tabla8[[#This Row],[Numero Documento]]&amp;Tabla8[[#This Row],[PROG]]&amp;LEFT(Tabla8[[#This Row],[Tipo Empleado]],3)</f>
        <v>0310048190611FIJ</v>
      </c>
      <c r="E119" s="45" t="s">
        <v>609</v>
      </c>
      <c r="F119" s="46" t="s">
        <v>598</v>
      </c>
      <c r="G119" s="45" t="s">
        <v>2610</v>
      </c>
      <c r="H119" s="45" t="s">
        <v>601</v>
      </c>
      <c r="I119" s="47" t="s">
        <v>1453</v>
      </c>
      <c r="J119" s="46" t="s">
        <v>2604</v>
      </c>
      <c r="K119" t="str">
        <f t="shared" si="1"/>
        <v>M</v>
      </c>
    </row>
    <row r="120" spans="1:11">
      <c r="A120" s="75" t="s">
        <v>2106</v>
      </c>
      <c r="B120" s="45" t="str">
        <f>_xlfn.XLOOKUP(Tabla8[[#This Row],[Codigo Area Liquidacion]],TBLAREA[PLANTA],TBLAREA[PROG])</f>
        <v>11</v>
      </c>
      <c r="C120" s="46" t="s">
        <v>11</v>
      </c>
      <c r="D120" s="45" t="str">
        <f>Tabla8[[#This Row],[Numero Documento]]&amp;Tabla8[[#This Row],[PROG]]&amp;LEFT(Tabla8[[#This Row],[Tipo Empleado]],3)</f>
        <v>0010549548511FIJ</v>
      </c>
      <c r="E120" s="45" t="s">
        <v>328</v>
      </c>
      <c r="F120" s="46" t="s">
        <v>329</v>
      </c>
      <c r="G120" s="45" t="s">
        <v>2610</v>
      </c>
      <c r="H120" s="45" t="s">
        <v>326</v>
      </c>
      <c r="I120" s="47" t="s">
        <v>1501</v>
      </c>
      <c r="J120" s="46" t="s">
        <v>2604</v>
      </c>
      <c r="K120" t="str">
        <f t="shared" si="1"/>
        <v>M</v>
      </c>
    </row>
    <row r="121" spans="1:11">
      <c r="A121" s="75" t="s">
        <v>2425</v>
      </c>
      <c r="B121" s="45" t="str">
        <f>_xlfn.XLOOKUP(Tabla8[[#This Row],[Codigo Area Liquidacion]],TBLAREA[PLANTA],TBLAREA[PROG])</f>
        <v>01</v>
      </c>
      <c r="C121" s="46" t="s">
        <v>2535</v>
      </c>
      <c r="D121" s="45" t="str">
        <f>Tabla8[[#This Row],[Numero Documento]]&amp;Tabla8[[#This Row],[PROG]]&amp;LEFT(Tabla8[[#This Row],[Tipo Empleado]],3)</f>
        <v>4022091605601PER</v>
      </c>
      <c r="E121" s="45" t="s">
        <v>1654</v>
      </c>
      <c r="F121" s="46" t="s">
        <v>895</v>
      </c>
      <c r="G121" s="45" t="s">
        <v>2602</v>
      </c>
      <c r="H121" s="45" t="s">
        <v>943</v>
      </c>
      <c r="I121" s="47" t="s">
        <v>1458</v>
      </c>
      <c r="J121" s="46" t="s">
        <v>2604</v>
      </c>
      <c r="K121" t="str">
        <f t="shared" si="1"/>
        <v>M</v>
      </c>
    </row>
    <row r="122" spans="1:11">
      <c r="A122" s="75" t="s">
        <v>2548</v>
      </c>
      <c r="B122" s="45" t="str">
        <f>_xlfn.XLOOKUP(Tabla8[[#This Row],[Codigo Area Liquidacion]],TBLAREA[PLANTA],TBLAREA[PROG])</f>
        <v>01</v>
      </c>
      <c r="C122" s="46" t="s">
        <v>11</v>
      </c>
      <c r="D122" s="45" t="str">
        <f>Tabla8[[#This Row],[Numero Documento]]&amp;Tabla8[[#This Row],[PROG]]&amp;LEFT(Tabla8[[#This Row],[Tipo Empleado]],3)</f>
        <v>0680055333801FIJ</v>
      </c>
      <c r="E122" s="45" t="s">
        <v>2560</v>
      </c>
      <c r="F122" s="46" t="s">
        <v>598</v>
      </c>
      <c r="G122" s="45" t="s">
        <v>2602</v>
      </c>
      <c r="H122" s="45" t="s">
        <v>591</v>
      </c>
      <c r="I122" s="47" t="s">
        <v>1450</v>
      </c>
      <c r="J122" s="46" t="s">
        <v>2604</v>
      </c>
      <c r="K122" t="str">
        <f t="shared" si="1"/>
        <v>M</v>
      </c>
    </row>
    <row r="123" spans="1:11">
      <c r="A123" s="75" t="s">
        <v>1785</v>
      </c>
      <c r="B123" s="45" t="str">
        <f>_xlfn.XLOOKUP(Tabla8[[#This Row],[Codigo Area Liquidacion]],TBLAREA[PLANTA],TBLAREA[PROG])</f>
        <v>01</v>
      </c>
      <c r="C123" s="46" t="s">
        <v>11</v>
      </c>
      <c r="D123" s="45" t="str">
        <f>Tabla8[[#This Row],[Numero Documento]]&amp;Tabla8[[#This Row],[PROG]]&amp;LEFT(Tabla8[[#This Row],[Tipo Empleado]],3)</f>
        <v>0010172001901FIJ</v>
      </c>
      <c r="E123" s="45" t="s">
        <v>827</v>
      </c>
      <c r="F123" s="46" t="s">
        <v>59</v>
      </c>
      <c r="G123" s="45" t="s">
        <v>2602</v>
      </c>
      <c r="H123" s="45" t="s">
        <v>822</v>
      </c>
      <c r="I123" s="47" t="s">
        <v>1489</v>
      </c>
      <c r="J123" s="46" t="s">
        <v>2604</v>
      </c>
      <c r="K123" t="str">
        <f t="shared" si="1"/>
        <v>M</v>
      </c>
    </row>
    <row r="124" spans="1:11">
      <c r="A124" s="75" t="s">
        <v>3323</v>
      </c>
      <c r="B124" s="45" t="str">
        <f>_xlfn.XLOOKUP(Tabla8[[#This Row],[Codigo Area Liquidacion]],TBLAREA[PLANTA],TBLAREA[PROG])</f>
        <v>01</v>
      </c>
      <c r="C124" s="46" t="s">
        <v>3377</v>
      </c>
      <c r="D124" s="45" t="str">
        <f>Tabla8[[#This Row],[Numero Documento]]&amp;Tabla8[[#This Row],[PROG]]&amp;LEFT(Tabla8[[#This Row],[Tipo Empleado]],3)</f>
        <v>0010534635701PER</v>
      </c>
      <c r="E124" s="45" t="s">
        <v>3322</v>
      </c>
      <c r="F124" s="46" t="s">
        <v>3361</v>
      </c>
      <c r="G124" s="45" t="s">
        <v>2602</v>
      </c>
      <c r="H124" s="45" t="s">
        <v>943</v>
      </c>
      <c r="I124" s="47" t="s">
        <v>1458</v>
      </c>
      <c r="J124" s="46" t="s">
        <v>2604</v>
      </c>
      <c r="K124" t="str">
        <f t="shared" si="1"/>
        <v>M</v>
      </c>
    </row>
    <row r="125" spans="1:11">
      <c r="A125" s="75" t="s">
        <v>2294</v>
      </c>
      <c r="B125" s="45" t="str">
        <f>_xlfn.XLOOKUP(Tabla8[[#This Row],[Codigo Area Liquidacion]],TBLAREA[PLANTA],TBLAREA[PROG])</f>
        <v>01</v>
      </c>
      <c r="C125" s="46" t="s">
        <v>2527</v>
      </c>
      <c r="D125" s="45" t="str">
        <f>Tabla8[[#This Row],[Numero Documento]]&amp;Tabla8[[#This Row],[PROG]]&amp;LEFT(Tabla8[[#This Row],[Tipo Empleado]],3)</f>
        <v>0450015703901EMP</v>
      </c>
      <c r="E125" s="45" t="s">
        <v>1671</v>
      </c>
      <c r="F125" s="46" t="s">
        <v>983</v>
      </c>
      <c r="G125" s="45" t="s">
        <v>2602</v>
      </c>
      <c r="H125" s="45" t="s">
        <v>942</v>
      </c>
      <c r="I125" s="47" t="s">
        <v>1476</v>
      </c>
      <c r="J125" s="46" t="s">
        <v>2604</v>
      </c>
      <c r="K125" t="str">
        <f t="shared" si="1"/>
        <v>M</v>
      </c>
    </row>
    <row r="126" spans="1:11">
      <c r="A126" s="75" t="s">
        <v>2911</v>
      </c>
      <c r="B126" s="45" t="str">
        <f>_xlfn.XLOOKUP(Tabla8[[#This Row],[Codigo Area Liquidacion]],TBLAREA[PLANTA],TBLAREA[PROG])</f>
        <v>01</v>
      </c>
      <c r="C126" s="46" t="s">
        <v>2527</v>
      </c>
      <c r="D126" s="45" t="str">
        <f>Tabla8[[#This Row],[Numero Documento]]&amp;Tabla8[[#This Row],[PROG]]&amp;LEFT(Tabla8[[#This Row],[Tipo Empleado]],3)</f>
        <v>0220001570501EMP</v>
      </c>
      <c r="E126" s="45" t="s">
        <v>2910</v>
      </c>
      <c r="F126" s="46" t="s">
        <v>983</v>
      </c>
      <c r="G126" s="45" t="s">
        <v>2602</v>
      </c>
      <c r="H126" s="45" t="s">
        <v>942</v>
      </c>
      <c r="I126" s="47" t="s">
        <v>1476</v>
      </c>
      <c r="J126" s="46" t="s">
        <v>2605</v>
      </c>
      <c r="K126" t="str">
        <f t="shared" si="1"/>
        <v>F</v>
      </c>
    </row>
    <row r="127" spans="1:11">
      <c r="A127" s="75" t="s">
        <v>2107</v>
      </c>
      <c r="B127" s="45" t="str">
        <f>_xlfn.XLOOKUP(Tabla8[[#This Row],[Codigo Area Liquidacion]],TBLAREA[PLANTA],TBLAREA[PROG])</f>
        <v>11</v>
      </c>
      <c r="C127" s="46" t="s">
        <v>11</v>
      </c>
      <c r="D127" s="45" t="str">
        <f>Tabla8[[#This Row],[Numero Documento]]&amp;Tabla8[[#This Row],[PROG]]&amp;LEFT(Tabla8[[#This Row],[Tipo Empleado]],3)</f>
        <v>0011240047811FIJ</v>
      </c>
      <c r="E127" s="45" t="s">
        <v>1001</v>
      </c>
      <c r="F127" s="46" t="s">
        <v>132</v>
      </c>
      <c r="G127" s="45" t="s">
        <v>2610</v>
      </c>
      <c r="H127" s="45" t="s">
        <v>698</v>
      </c>
      <c r="I127" s="47" t="s">
        <v>1451</v>
      </c>
      <c r="J127" s="46" t="s">
        <v>2604</v>
      </c>
      <c r="K127" t="str">
        <f t="shared" si="1"/>
        <v>M</v>
      </c>
    </row>
    <row r="128" spans="1:11">
      <c r="A128" s="75" t="s">
        <v>1786</v>
      </c>
      <c r="B128" s="45" t="str">
        <f>_xlfn.XLOOKUP(Tabla8[[#This Row],[Codigo Area Liquidacion]],TBLAREA[PLANTA],TBLAREA[PROG])</f>
        <v>01</v>
      </c>
      <c r="C128" s="46" t="s">
        <v>11</v>
      </c>
      <c r="D128" s="45" t="str">
        <f>Tabla8[[#This Row],[Numero Documento]]&amp;Tabla8[[#This Row],[PROG]]&amp;LEFT(Tabla8[[#This Row],[Tipo Empleado]],3)</f>
        <v>0810000857501FIJ</v>
      </c>
      <c r="E128" s="45" t="s">
        <v>577</v>
      </c>
      <c r="F128" s="46" t="s">
        <v>8</v>
      </c>
      <c r="G128" s="45" t="s">
        <v>2602</v>
      </c>
      <c r="H128" s="45" t="s">
        <v>1708</v>
      </c>
      <c r="I128" s="47" t="s">
        <v>1448</v>
      </c>
      <c r="J128" s="46" t="s">
        <v>2605</v>
      </c>
      <c r="K128" t="str">
        <f t="shared" si="1"/>
        <v>F</v>
      </c>
    </row>
    <row r="129" spans="1:11">
      <c r="A129" s="75" t="s">
        <v>1787</v>
      </c>
      <c r="B129" s="45" t="str">
        <f>_xlfn.XLOOKUP(Tabla8[[#This Row],[Codigo Area Liquidacion]],TBLAREA[PLANTA],TBLAREA[PROG])</f>
        <v>01</v>
      </c>
      <c r="C129" s="46" t="s">
        <v>11</v>
      </c>
      <c r="D129" s="45" t="str">
        <f>Tabla8[[#This Row],[Numero Documento]]&amp;Tabla8[[#This Row],[PROG]]&amp;LEFT(Tabla8[[#This Row],[Tipo Empleado]],3)</f>
        <v>0011534458201FIJ</v>
      </c>
      <c r="E129" s="45" t="s">
        <v>646</v>
      </c>
      <c r="F129" s="46" t="s">
        <v>100</v>
      </c>
      <c r="G129" s="45" t="s">
        <v>2602</v>
      </c>
      <c r="H129" s="45" t="s">
        <v>943</v>
      </c>
      <c r="I129" s="47" t="s">
        <v>1458</v>
      </c>
      <c r="J129" s="46" t="s">
        <v>2605</v>
      </c>
      <c r="K129" t="str">
        <f t="shared" si="1"/>
        <v>F</v>
      </c>
    </row>
    <row r="130" spans="1:11">
      <c r="A130" s="75" t="s">
        <v>2833</v>
      </c>
      <c r="B130" s="45" t="str">
        <f>_xlfn.XLOOKUP(Tabla8[[#This Row],[Codigo Area Liquidacion]],TBLAREA[PLANTA],TBLAREA[PROG])</f>
        <v>01</v>
      </c>
      <c r="C130" s="46" t="s">
        <v>11</v>
      </c>
      <c r="D130" s="45" t="str">
        <f>Tabla8[[#This Row],[Numero Documento]]&amp;Tabla8[[#This Row],[PROG]]&amp;LEFT(Tabla8[[#This Row],[Tipo Empleado]],3)</f>
        <v>0100105127301FIJ</v>
      </c>
      <c r="E130" s="45" t="s">
        <v>2832</v>
      </c>
      <c r="F130" s="46" t="s">
        <v>8</v>
      </c>
      <c r="G130" s="45" t="s">
        <v>2602</v>
      </c>
      <c r="H130" s="45" t="s">
        <v>1708</v>
      </c>
      <c r="I130" s="47" t="s">
        <v>1448</v>
      </c>
      <c r="J130" s="46" t="s">
        <v>2605</v>
      </c>
      <c r="K130" t="str">
        <f t="shared" si="1"/>
        <v>F</v>
      </c>
    </row>
    <row r="131" spans="1:11">
      <c r="A131" s="75" t="s">
        <v>2108</v>
      </c>
      <c r="B131" s="45" t="str">
        <f>_xlfn.XLOOKUP(Tabla8[[#This Row],[Codigo Area Liquidacion]],TBLAREA[PLANTA],TBLAREA[PROG])</f>
        <v>11</v>
      </c>
      <c r="C131" s="46" t="s">
        <v>11</v>
      </c>
      <c r="D131" s="45" t="str">
        <f>Tabla8[[#This Row],[Numero Documento]]&amp;Tabla8[[#This Row],[PROG]]&amp;LEFT(Tabla8[[#This Row],[Tipo Empleado]],3)</f>
        <v>0010011017011FIJ</v>
      </c>
      <c r="E131" s="45" t="s">
        <v>880</v>
      </c>
      <c r="F131" s="46" t="s">
        <v>110</v>
      </c>
      <c r="G131" s="45" t="s">
        <v>2610</v>
      </c>
      <c r="H131" s="45" t="s">
        <v>73</v>
      </c>
      <c r="I131" s="47" t="s">
        <v>1463</v>
      </c>
      <c r="J131" s="46" t="s">
        <v>2605</v>
      </c>
      <c r="K131" t="str">
        <f t="shared" si="1"/>
        <v>F</v>
      </c>
    </row>
    <row r="132" spans="1:11">
      <c r="A132" s="75" t="s">
        <v>2672</v>
      </c>
      <c r="B132" s="45" t="str">
        <f>_xlfn.XLOOKUP(Tabla8[[#This Row],[Codigo Area Liquidacion]],TBLAREA[PLANTA],TBLAREA[PROG])</f>
        <v>01</v>
      </c>
      <c r="C132" s="46" t="s">
        <v>11</v>
      </c>
      <c r="D132" s="45" t="str">
        <f>Tabla8[[#This Row],[Numero Documento]]&amp;Tabla8[[#This Row],[PROG]]&amp;LEFT(Tabla8[[#This Row],[Tipo Empleado]],3)</f>
        <v>0011363972801FIJ</v>
      </c>
      <c r="E132" s="45" t="s">
        <v>2656</v>
      </c>
      <c r="F132" s="46" t="s">
        <v>8</v>
      </c>
      <c r="G132" s="45" t="s">
        <v>2602</v>
      </c>
      <c r="H132" s="45" t="s">
        <v>576</v>
      </c>
      <c r="I132" s="47" t="s">
        <v>1487</v>
      </c>
      <c r="J132" s="46" t="s">
        <v>2605</v>
      </c>
      <c r="K132" t="str">
        <f t="shared" ref="K132:K195" si="2">LEFT(J132,1)</f>
        <v>F</v>
      </c>
    </row>
    <row r="133" spans="1:11">
      <c r="A133" s="75" t="s">
        <v>1788</v>
      </c>
      <c r="B133" s="45" t="str">
        <f>_xlfn.XLOOKUP(Tabla8[[#This Row],[Codigo Area Liquidacion]],TBLAREA[PLANTA],TBLAREA[PROG])</f>
        <v>01</v>
      </c>
      <c r="C133" s="46" t="s">
        <v>11</v>
      </c>
      <c r="D133" s="45" t="str">
        <f>Tabla8[[#This Row],[Numero Documento]]&amp;Tabla8[[#This Row],[PROG]]&amp;LEFT(Tabla8[[#This Row],[Tipo Empleado]],3)</f>
        <v>0480047644401FIJ</v>
      </c>
      <c r="E133" s="45" t="s">
        <v>945</v>
      </c>
      <c r="F133" s="46" t="s">
        <v>192</v>
      </c>
      <c r="G133" s="45" t="s">
        <v>2602</v>
      </c>
      <c r="H133" s="45" t="s">
        <v>942</v>
      </c>
      <c r="I133" s="47" t="s">
        <v>1476</v>
      </c>
      <c r="J133" s="46" t="s">
        <v>2604</v>
      </c>
      <c r="K133" t="str">
        <f t="shared" si="2"/>
        <v>M</v>
      </c>
    </row>
    <row r="134" spans="1:11">
      <c r="A134" s="75" t="s">
        <v>2295</v>
      </c>
      <c r="B134" s="45" t="str">
        <f>_xlfn.XLOOKUP(Tabla8[[#This Row],[Codigo Area Liquidacion]],TBLAREA[PLANTA],TBLAREA[PROG])</f>
        <v>01</v>
      </c>
      <c r="C134" s="46" t="s">
        <v>2527</v>
      </c>
      <c r="D134" s="45" t="str">
        <f>Tabla8[[#This Row],[Numero Documento]]&amp;Tabla8[[#This Row],[PROG]]&amp;LEFT(Tabla8[[#This Row],[Tipo Empleado]],3)</f>
        <v>4022204704101EMP</v>
      </c>
      <c r="E134" s="45" t="s">
        <v>1728</v>
      </c>
      <c r="F134" s="46" t="s">
        <v>1700</v>
      </c>
      <c r="G134" s="45" t="s">
        <v>2602</v>
      </c>
      <c r="H134" s="45" t="s">
        <v>106</v>
      </c>
      <c r="I134" s="47" t="s">
        <v>1469</v>
      </c>
      <c r="J134" s="46" t="s">
        <v>2604</v>
      </c>
      <c r="K134" t="str">
        <f t="shared" si="2"/>
        <v>M</v>
      </c>
    </row>
    <row r="135" spans="1:11">
      <c r="A135" s="75" t="s">
        <v>1789</v>
      </c>
      <c r="B135" s="45" t="str">
        <f>_xlfn.XLOOKUP(Tabla8[[#This Row],[Codigo Area Liquidacion]],TBLAREA[PLANTA],TBLAREA[PROG])</f>
        <v>01</v>
      </c>
      <c r="C135" s="46" t="s">
        <v>11</v>
      </c>
      <c r="D135" s="45" t="str">
        <f>Tabla8[[#This Row],[Numero Documento]]&amp;Tabla8[[#This Row],[PROG]]&amp;LEFT(Tabla8[[#This Row],[Tipo Empleado]],3)</f>
        <v>4022834108301FIJ</v>
      </c>
      <c r="E135" s="45" t="s">
        <v>1385</v>
      </c>
      <c r="F135" s="46" t="s">
        <v>1386</v>
      </c>
      <c r="G135" s="45" t="s">
        <v>2602</v>
      </c>
      <c r="H135" s="45" t="s">
        <v>943</v>
      </c>
      <c r="I135" s="47" t="s">
        <v>1458</v>
      </c>
      <c r="J135" s="46" t="s">
        <v>2604</v>
      </c>
      <c r="K135" t="str">
        <f t="shared" si="2"/>
        <v>M</v>
      </c>
    </row>
    <row r="136" spans="1:11">
      <c r="A136" s="75" t="s">
        <v>2677</v>
      </c>
      <c r="B136" s="45" t="str">
        <f>_xlfn.XLOOKUP(Tabla8[[#This Row],[Codigo Area Liquidacion]],TBLAREA[PLANTA],TBLAREA[PROG])</f>
        <v>01</v>
      </c>
      <c r="C136" s="46" t="s">
        <v>2535</v>
      </c>
      <c r="D136" s="45" t="str">
        <f>Tabla8[[#This Row],[Numero Documento]]&amp;Tabla8[[#This Row],[PROG]]&amp;LEFT(Tabla8[[#This Row],[Tipo Empleado]],3)</f>
        <v>0011147265001PER</v>
      </c>
      <c r="E136" s="45" t="s">
        <v>2663</v>
      </c>
      <c r="F136" s="46" t="s">
        <v>895</v>
      </c>
      <c r="G136" s="45" t="s">
        <v>2602</v>
      </c>
      <c r="H136" s="45" t="s">
        <v>943</v>
      </c>
      <c r="I136" s="47" t="s">
        <v>1458</v>
      </c>
      <c r="J136" s="46" t="s">
        <v>2604</v>
      </c>
      <c r="K136" t="str">
        <f t="shared" si="2"/>
        <v>M</v>
      </c>
    </row>
    <row r="137" spans="1:11">
      <c r="A137" s="75" t="s">
        <v>2404</v>
      </c>
      <c r="B137" s="45" t="str">
        <f>_xlfn.XLOOKUP(Tabla8[[#This Row],[Codigo Area Liquidacion]],TBLAREA[PLANTA],TBLAREA[PROG])</f>
        <v>01</v>
      </c>
      <c r="C137" s="46" t="s">
        <v>2536</v>
      </c>
      <c r="D137" s="45" t="str">
        <f>Tabla8[[#This Row],[Numero Documento]]&amp;Tabla8[[#This Row],[PROG]]&amp;LEFT(Tabla8[[#This Row],[Tipo Empleado]],3)</f>
        <v>0010354981201TRA</v>
      </c>
      <c r="E137" s="45" t="s">
        <v>864</v>
      </c>
      <c r="F137" s="46" t="s">
        <v>422</v>
      </c>
      <c r="G137" s="45" t="s">
        <v>2602</v>
      </c>
      <c r="H137" s="45" t="s">
        <v>304</v>
      </c>
      <c r="I137" s="47" t="s">
        <v>1467</v>
      </c>
      <c r="J137" s="46" t="s">
        <v>2605</v>
      </c>
      <c r="K137" t="str">
        <f t="shared" si="2"/>
        <v>F</v>
      </c>
    </row>
    <row r="138" spans="1:11">
      <c r="A138" s="75" t="s">
        <v>1790</v>
      </c>
      <c r="B138" s="45" t="str">
        <f>_xlfn.XLOOKUP(Tabla8[[#This Row],[Codigo Area Liquidacion]],TBLAREA[PLANTA],TBLAREA[PROG])</f>
        <v>01</v>
      </c>
      <c r="C138" s="46" t="s">
        <v>11</v>
      </c>
      <c r="D138" s="45" t="str">
        <f>Tabla8[[#This Row],[Numero Documento]]&amp;Tabla8[[#This Row],[PROG]]&amp;LEFT(Tabla8[[#This Row],[Tipo Empleado]],3)</f>
        <v>0010072471501FIJ</v>
      </c>
      <c r="E138" s="45" t="s">
        <v>212</v>
      </c>
      <c r="F138" s="46" t="s">
        <v>15</v>
      </c>
      <c r="G138" s="45" t="s">
        <v>2602</v>
      </c>
      <c r="H138" s="45" t="s">
        <v>1715</v>
      </c>
      <c r="I138" s="47" t="s">
        <v>1465</v>
      </c>
      <c r="J138" s="46" t="s">
        <v>2604</v>
      </c>
      <c r="K138" t="str">
        <f t="shared" si="2"/>
        <v>M</v>
      </c>
    </row>
    <row r="139" spans="1:11">
      <c r="A139" s="75" t="s">
        <v>2109</v>
      </c>
      <c r="B139" s="45" t="str">
        <f>_xlfn.XLOOKUP(Tabla8[[#This Row],[Codigo Area Liquidacion]],TBLAREA[PLANTA],TBLAREA[PROG])</f>
        <v>11</v>
      </c>
      <c r="C139" s="46" t="s">
        <v>11</v>
      </c>
      <c r="D139" s="45" t="str">
        <f>Tabla8[[#This Row],[Numero Documento]]&amp;Tabla8[[#This Row],[PROG]]&amp;LEFT(Tabla8[[#This Row],[Tipo Empleado]],3)</f>
        <v>0010824559811FIJ</v>
      </c>
      <c r="E139" s="45" t="s">
        <v>1060</v>
      </c>
      <c r="F139" s="46" t="s">
        <v>360</v>
      </c>
      <c r="G139" s="45" t="s">
        <v>2610</v>
      </c>
      <c r="H139" s="45" t="s">
        <v>1706</v>
      </c>
      <c r="I139" s="47" t="s">
        <v>1462</v>
      </c>
      <c r="J139" s="46" t="s">
        <v>2605</v>
      </c>
      <c r="K139" t="str">
        <f t="shared" si="2"/>
        <v>F</v>
      </c>
    </row>
    <row r="140" spans="1:11">
      <c r="A140" s="75" t="s">
        <v>2913</v>
      </c>
      <c r="B140" s="45" t="str">
        <f>_xlfn.XLOOKUP(Tabla8[[#This Row],[Codigo Area Liquidacion]],TBLAREA[PLANTA],TBLAREA[PROG])</f>
        <v>01</v>
      </c>
      <c r="C140" s="46" t="s">
        <v>2527</v>
      </c>
      <c r="D140" s="45" t="str">
        <f>Tabla8[[#This Row],[Numero Documento]]&amp;Tabla8[[#This Row],[PROG]]&amp;LEFT(Tabla8[[#This Row],[Tipo Empleado]],3)</f>
        <v>0130036819601EMP</v>
      </c>
      <c r="E140" s="45" t="s">
        <v>3180</v>
      </c>
      <c r="F140" s="46" t="s">
        <v>983</v>
      </c>
      <c r="G140" s="45" t="s">
        <v>2602</v>
      </c>
      <c r="H140" s="45" t="s">
        <v>552</v>
      </c>
      <c r="I140" s="47" t="s">
        <v>1468</v>
      </c>
      <c r="J140" s="46" t="s">
        <v>2605</v>
      </c>
      <c r="K140" t="str">
        <f t="shared" si="2"/>
        <v>F</v>
      </c>
    </row>
    <row r="141" spans="1:11">
      <c r="A141" s="75" t="s">
        <v>2915</v>
      </c>
      <c r="B141" s="45" t="str">
        <f>_xlfn.XLOOKUP(Tabla8[[#This Row],[Codigo Area Liquidacion]],TBLAREA[PLANTA],TBLAREA[PROG])</f>
        <v>01</v>
      </c>
      <c r="C141" s="46" t="s">
        <v>2527</v>
      </c>
      <c r="D141" s="45" t="str">
        <f>Tabla8[[#This Row],[Numero Documento]]&amp;Tabla8[[#This Row],[PROG]]&amp;LEFT(Tabla8[[#This Row],[Tipo Empleado]],3)</f>
        <v>2230065015101EMP</v>
      </c>
      <c r="E141" s="45" t="s">
        <v>2914</v>
      </c>
      <c r="F141" s="46" t="s">
        <v>279</v>
      </c>
      <c r="G141" s="45" t="s">
        <v>2602</v>
      </c>
      <c r="H141" s="45" t="s">
        <v>1715</v>
      </c>
      <c r="I141" s="47" t="s">
        <v>1465</v>
      </c>
      <c r="J141" s="46" t="s">
        <v>2605</v>
      </c>
      <c r="K141" t="str">
        <f t="shared" si="2"/>
        <v>F</v>
      </c>
    </row>
    <row r="142" spans="1:11">
      <c r="A142" s="75" t="s">
        <v>2296</v>
      </c>
      <c r="B142" s="45" t="str">
        <f>_xlfn.XLOOKUP(Tabla8[[#This Row],[Codigo Area Liquidacion]],TBLAREA[PLANTA],TBLAREA[PROG])</f>
        <v>01</v>
      </c>
      <c r="C142" s="46" t="s">
        <v>2527</v>
      </c>
      <c r="D142" s="45" t="str">
        <f>Tabla8[[#This Row],[Numero Documento]]&amp;Tabla8[[#This Row],[PROG]]&amp;LEFT(Tabla8[[#This Row],[Tipo Empleado]],3)</f>
        <v>0010195880901EMP</v>
      </c>
      <c r="E142" s="45" t="s">
        <v>1404</v>
      </c>
      <c r="F142" s="46" t="s">
        <v>1374</v>
      </c>
      <c r="G142" s="45" t="s">
        <v>2602</v>
      </c>
      <c r="H142" s="45" t="s">
        <v>1706</v>
      </c>
      <c r="I142" s="47" t="s">
        <v>1462</v>
      </c>
      <c r="J142" s="46" t="s">
        <v>2605</v>
      </c>
      <c r="K142" t="str">
        <f t="shared" si="2"/>
        <v>F</v>
      </c>
    </row>
    <row r="143" spans="1:11">
      <c r="A143" s="75" t="s">
        <v>1307</v>
      </c>
      <c r="B143" s="45" t="str">
        <f>_xlfn.XLOOKUP(Tabla8[[#This Row],[Codigo Area Liquidacion]],TBLAREA[PLANTA],TBLAREA[PROG])</f>
        <v>11</v>
      </c>
      <c r="C143" s="46" t="s">
        <v>11</v>
      </c>
      <c r="D143" s="45" t="str">
        <f>Tabla8[[#This Row],[Numero Documento]]&amp;Tabla8[[#This Row],[PROG]]&amp;LEFT(Tabla8[[#This Row],[Tipo Empleado]],3)</f>
        <v>0520006813711FIJ</v>
      </c>
      <c r="E143" s="45" t="s">
        <v>705</v>
      </c>
      <c r="F143" s="46" t="s">
        <v>706</v>
      </c>
      <c r="G143" s="45" t="s">
        <v>2610</v>
      </c>
      <c r="H143" s="45" t="s">
        <v>698</v>
      </c>
      <c r="I143" s="47" t="s">
        <v>1451</v>
      </c>
      <c r="J143" s="46" t="s">
        <v>2604</v>
      </c>
      <c r="K143" t="str">
        <f t="shared" si="2"/>
        <v>M</v>
      </c>
    </row>
    <row r="144" spans="1:11">
      <c r="A144" s="75" t="s">
        <v>2297</v>
      </c>
      <c r="B144" s="45" t="str">
        <f>_xlfn.XLOOKUP(Tabla8[[#This Row],[Codigo Area Liquidacion]],TBLAREA[PLANTA],TBLAREA[PROG])</f>
        <v>01</v>
      </c>
      <c r="C144" s="46" t="s">
        <v>2527</v>
      </c>
      <c r="D144" s="45" t="str">
        <f>Tabla8[[#This Row],[Numero Documento]]&amp;Tabla8[[#This Row],[PROG]]&amp;LEFT(Tabla8[[#This Row],[Tipo Empleado]],3)</f>
        <v>0680039485701EMP</v>
      </c>
      <c r="E144" s="45" t="s">
        <v>1405</v>
      </c>
      <c r="F144" s="46" t="s">
        <v>102</v>
      </c>
      <c r="G144" s="45" t="s">
        <v>2602</v>
      </c>
      <c r="H144" s="45" t="s">
        <v>1708</v>
      </c>
      <c r="I144" s="47" t="s">
        <v>1448</v>
      </c>
      <c r="J144" s="46" t="s">
        <v>2604</v>
      </c>
      <c r="K144" t="str">
        <f t="shared" si="2"/>
        <v>M</v>
      </c>
    </row>
    <row r="145" spans="1:11">
      <c r="A145" s="75" t="s">
        <v>1791</v>
      </c>
      <c r="B145" s="45" t="str">
        <f>_xlfn.XLOOKUP(Tabla8[[#This Row],[Codigo Area Liquidacion]],TBLAREA[PLANTA],TBLAREA[PROG])</f>
        <v>01</v>
      </c>
      <c r="C145" s="46" t="s">
        <v>11</v>
      </c>
      <c r="D145" s="45" t="str">
        <f>Tabla8[[#This Row],[Numero Documento]]&amp;Tabla8[[#This Row],[PROG]]&amp;LEFT(Tabla8[[#This Row],[Tipo Empleado]],3)</f>
        <v>1360016913301FIJ</v>
      </c>
      <c r="E145" s="45" t="s">
        <v>1387</v>
      </c>
      <c r="F145" s="46" t="s">
        <v>8</v>
      </c>
      <c r="G145" s="45" t="s">
        <v>2602</v>
      </c>
      <c r="H145" s="45" t="s">
        <v>261</v>
      </c>
      <c r="I145" s="47" t="s">
        <v>1466</v>
      </c>
      <c r="J145" s="46" t="s">
        <v>2604</v>
      </c>
      <c r="K145" t="str">
        <f t="shared" si="2"/>
        <v>M</v>
      </c>
    </row>
    <row r="146" spans="1:11">
      <c r="A146" s="75" t="s">
        <v>2917</v>
      </c>
      <c r="B146" s="45" t="str">
        <f>_xlfn.XLOOKUP(Tabla8[[#This Row],[Codigo Area Liquidacion]],TBLAREA[PLANTA],TBLAREA[PROG])</f>
        <v>01</v>
      </c>
      <c r="C146" s="46" t="s">
        <v>2527</v>
      </c>
      <c r="D146" s="45" t="str">
        <f>Tabla8[[#This Row],[Numero Documento]]&amp;Tabla8[[#This Row],[PROG]]&amp;LEFT(Tabla8[[#This Row],[Tipo Empleado]],3)</f>
        <v>4022794259201EMP</v>
      </c>
      <c r="E146" s="45" t="s">
        <v>3187</v>
      </c>
      <c r="F146" s="46" t="s">
        <v>2918</v>
      </c>
      <c r="G146" s="45" t="s">
        <v>2602</v>
      </c>
      <c r="H146" s="45" t="s">
        <v>18</v>
      </c>
      <c r="I146" s="47" t="s">
        <v>1508</v>
      </c>
      <c r="J146" s="46" t="s">
        <v>2604</v>
      </c>
      <c r="K146" t="str">
        <f t="shared" si="2"/>
        <v>M</v>
      </c>
    </row>
    <row r="147" spans="1:11">
      <c r="A147" s="75" t="s">
        <v>2110</v>
      </c>
      <c r="B147" s="45" t="str">
        <f>_xlfn.XLOOKUP(Tabla8[[#This Row],[Codigo Area Liquidacion]],TBLAREA[PLANTA],TBLAREA[PROG])</f>
        <v>11</v>
      </c>
      <c r="C147" s="46" t="s">
        <v>11</v>
      </c>
      <c r="D147" s="45" t="str">
        <f>Tabla8[[#This Row],[Numero Documento]]&amp;Tabla8[[#This Row],[PROG]]&amp;LEFT(Tabla8[[#This Row],[Tipo Empleado]],3)</f>
        <v>0310492200411FIJ</v>
      </c>
      <c r="E147" s="45" t="s">
        <v>1619</v>
      </c>
      <c r="F147" s="46" t="s">
        <v>8</v>
      </c>
      <c r="G147" s="45" t="s">
        <v>2610</v>
      </c>
      <c r="H147" s="45" t="s">
        <v>601</v>
      </c>
      <c r="I147" s="47" t="s">
        <v>1453</v>
      </c>
      <c r="J147" s="46" t="s">
        <v>2605</v>
      </c>
      <c r="K147" t="str">
        <f t="shared" si="2"/>
        <v>F</v>
      </c>
    </row>
    <row r="148" spans="1:11">
      <c r="A148" s="75" t="s">
        <v>2738</v>
      </c>
      <c r="B148" s="45" t="str">
        <f>_xlfn.XLOOKUP(Tabla8[[#This Row],[Codigo Area Liquidacion]],TBLAREA[PLANTA],TBLAREA[PROG])</f>
        <v>11</v>
      </c>
      <c r="C148" s="46" t="s">
        <v>11</v>
      </c>
      <c r="D148" s="45" t="str">
        <f>Tabla8[[#This Row],[Numero Documento]]&amp;Tabla8[[#This Row],[PROG]]&amp;LEFT(Tabla8[[#This Row],[Tipo Empleado]],3)</f>
        <v>0310525799611FIJ</v>
      </c>
      <c r="E148" s="45" t="s">
        <v>2710</v>
      </c>
      <c r="F148" s="46" t="s">
        <v>10</v>
      </c>
      <c r="G148" s="45" t="s">
        <v>2610</v>
      </c>
      <c r="H148" s="45" t="s">
        <v>18</v>
      </c>
      <c r="I148" s="47" t="s">
        <v>1508</v>
      </c>
      <c r="J148" s="46" t="s">
        <v>2605</v>
      </c>
      <c r="K148" t="str">
        <f t="shared" si="2"/>
        <v>F</v>
      </c>
    </row>
    <row r="149" spans="1:11">
      <c r="A149" s="75" t="s">
        <v>2874</v>
      </c>
      <c r="B149" s="45" t="str">
        <f>_xlfn.XLOOKUP(Tabla8[[#This Row],[Codigo Area Liquidacion]],TBLAREA[PLANTA],TBLAREA[PROG])</f>
        <v>11</v>
      </c>
      <c r="C149" s="46" t="s">
        <v>11</v>
      </c>
      <c r="D149" s="45" t="str">
        <f>Tabla8[[#This Row],[Numero Documento]]&amp;Tabla8[[#This Row],[PROG]]&amp;LEFT(Tabla8[[#This Row],[Tipo Empleado]],3)</f>
        <v>2240070667111FIJ</v>
      </c>
      <c r="E149" s="45" t="s">
        <v>2873</v>
      </c>
      <c r="F149" s="46" t="s">
        <v>687</v>
      </c>
      <c r="G149" s="45" t="s">
        <v>2610</v>
      </c>
      <c r="H149" s="45" t="s">
        <v>698</v>
      </c>
      <c r="I149" s="47" t="s">
        <v>1451</v>
      </c>
      <c r="J149" s="46" t="s">
        <v>2604</v>
      </c>
      <c r="K149" t="str">
        <f t="shared" si="2"/>
        <v>M</v>
      </c>
    </row>
    <row r="150" spans="1:11">
      <c r="A150" s="75" t="s">
        <v>1195</v>
      </c>
      <c r="B150" s="45" t="str">
        <f>_xlfn.XLOOKUP(Tabla8[[#This Row],[Codigo Area Liquidacion]],TBLAREA[PLANTA],TBLAREA[PROG])</f>
        <v>13</v>
      </c>
      <c r="C150" s="46" t="s">
        <v>11</v>
      </c>
      <c r="D150" s="45" t="str">
        <f>Tabla8[[#This Row],[Numero Documento]]&amp;Tabla8[[#This Row],[PROG]]&amp;LEFT(Tabla8[[#This Row],[Tipo Empleado]],3)</f>
        <v>0011580537613FIJ</v>
      </c>
      <c r="E150" s="45" t="s">
        <v>678</v>
      </c>
      <c r="F150" s="46" t="s">
        <v>8</v>
      </c>
      <c r="G150" s="45" t="s">
        <v>2639</v>
      </c>
      <c r="H150" s="45" t="s">
        <v>679</v>
      </c>
      <c r="I150" s="47" t="s">
        <v>1484</v>
      </c>
      <c r="J150" s="46" t="s">
        <v>2604</v>
      </c>
      <c r="K150" t="str">
        <f t="shared" si="2"/>
        <v>M</v>
      </c>
    </row>
    <row r="151" spans="1:11">
      <c r="A151" s="75" t="s">
        <v>2426</v>
      </c>
      <c r="B151" s="45" t="str">
        <f>_xlfn.XLOOKUP(Tabla8[[#This Row],[Codigo Area Liquidacion]],TBLAREA[PLANTA],TBLAREA[PROG])</f>
        <v>01</v>
      </c>
      <c r="C151" s="46" t="s">
        <v>2535</v>
      </c>
      <c r="D151" s="45" t="str">
        <f>Tabla8[[#This Row],[Numero Documento]]&amp;Tabla8[[#This Row],[PROG]]&amp;LEFT(Tabla8[[#This Row],[Tipo Empleado]],3)</f>
        <v>4022840810601PER</v>
      </c>
      <c r="E151" s="45" t="s">
        <v>1602</v>
      </c>
      <c r="F151" s="46" t="s">
        <v>895</v>
      </c>
      <c r="G151" s="45" t="s">
        <v>2602</v>
      </c>
      <c r="H151" s="45" t="s">
        <v>943</v>
      </c>
      <c r="I151" s="47" t="s">
        <v>1458</v>
      </c>
      <c r="J151" s="46" t="s">
        <v>2605</v>
      </c>
      <c r="K151" t="str">
        <f t="shared" si="2"/>
        <v>F</v>
      </c>
    </row>
    <row r="152" spans="1:11">
      <c r="A152" s="75" t="s">
        <v>1196</v>
      </c>
      <c r="B152" s="45" t="str">
        <f>_xlfn.XLOOKUP(Tabla8[[#This Row],[Codigo Area Liquidacion]],TBLAREA[PLANTA],TBLAREA[PROG])</f>
        <v>13</v>
      </c>
      <c r="C152" s="46" t="s">
        <v>11</v>
      </c>
      <c r="D152" s="45" t="str">
        <f>Tabla8[[#This Row],[Numero Documento]]&amp;Tabla8[[#This Row],[PROG]]&amp;LEFT(Tabla8[[#This Row],[Tipo Empleado]],3)</f>
        <v>0010552296513FIJ</v>
      </c>
      <c r="E152" s="45" t="s">
        <v>2640</v>
      </c>
      <c r="F152" s="46" t="s">
        <v>681</v>
      </c>
      <c r="G152" s="45" t="s">
        <v>2639</v>
      </c>
      <c r="H152" s="45" t="s">
        <v>679</v>
      </c>
      <c r="I152" s="47" t="s">
        <v>1484</v>
      </c>
      <c r="J152" s="46" t="s">
        <v>2605</v>
      </c>
      <c r="K152" t="str">
        <f t="shared" si="2"/>
        <v>F</v>
      </c>
    </row>
    <row r="153" spans="1:11">
      <c r="A153" s="75" t="s">
        <v>2797</v>
      </c>
      <c r="B153" s="45" t="str">
        <f>_xlfn.XLOOKUP(Tabla8[[#This Row],[Codigo Area Liquidacion]],TBLAREA[PLANTA],TBLAREA[PROG])</f>
        <v>01</v>
      </c>
      <c r="C153" s="46" t="s">
        <v>2527</v>
      </c>
      <c r="D153" s="45" t="str">
        <f>Tabla8[[#This Row],[Numero Documento]]&amp;Tabla8[[#This Row],[PROG]]&amp;LEFT(Tabla8[[#This Row],[Tipo Empleado]],3)</f>
        <v>0310511149001EMP</v>
      </c>
      <c r="E153" s="45" t="s">
        <v>2796</v>
      </c>
      <c r="F153" s="46" t="s">
        <v>2653</v>
      </c>
      <c r="G153" s="45" t="s">
        <v>2602</v>
      </c>
      <c r="H153" s="45" t="s">
        <v>18</v>
      </c>
      <c r="I153" s="47" t="s">
        <v>1508</v>
      </c>
      <c r="J153" s="46" t="s">
        <v>2605</v>
      </c>
      <c r="K153" t="str">
        <f t="shared" si="2"/>
        <v>F</v>
      </c>
    </row>
    <row r="154" spans="1:11">
      <c r="A154" s="75" t="s">
        <v>2298</v>
      </c>
      <c r="B154" s="45" t="str">
        <f>_xlfn.XLOOKUP(Tabla8[[#This Row],[Codigo Area Liquidacion]],TBLAREA[PLANTA],TBLAREA[PROG])</f>
        <v>01</v>
      </c>
      <c r="C154" s="46" t="s">
        <v>2527</v>
      </c>
      <c r="D154" s="45" t="str">
        <f>Tabla8[[#This Row],[Numero Documento]]&amp;Tabla8[[#This Row],[PROG]]&amp;LEFT(Tabla8[[#This Row],[Tipo Empleado]],3)</f>
        <v>0710004469701EMP</v>
      </c>
      <c r="E154" s="45" t="s">
        <v>989</v>
      </c>
      <c r="F154" s="46" t="s">
        <v>982</v>
      </c>
      <c r="G154" s="45" t="s">
        <v>2602</v>
      </c>
      <c r="H154" s="45" t="s">
        <v>981</v>
      </c>
      <c r="I154" s="47" t="s">
        <v>1480</v>
      </c>
      <c r="J154" s="46" t="s">
        <v>2605</v>
      </c>
      <c r="K154" t="str">
        <f t="shared" si="2"/>
        <v>F</v>
      </c>
    </row>
    <row r="155" spans="1:11">
      <c r="A155" s="75" t="s">
        <v>1308</v>
      </c>
      <c r="B155" s="45" t="str">
        <f>_xlfn.XLOOKUP(Tabla8[[#This Row],[Codigo Area Liquidacion]],TBLAREA[PLANTA],TBLAREA[PROG])</f>
        <v>11</v>
      </c>
      <c r="C155" s="46" t="s">
        <v>11</v>
      </c>
      <c r="D155" s="45" t="str">
        <f>Tabla8[[#This Row],[Numero Documento]]&amp;Tabla8[[#This Row],[PROG]]&amp;LEFT(Tabla8[[#This Row],[Tipo Empleado]],3)</f>
        <v>0010183168311FIJ</v>
      </c>
      <c r="E155" s="45" t="s">
        <v>133</v>
      </c>
      <c r="F155" s="46" t="s">
        <v>8</v>
      </c>
      <c r="G155" s="45" t="s">
        <v>2610</v>
      </c>
      <c r="H155" s="45" t="s">
        <v>295</v>
      </c>
      <c r="I155" s="47" t="s">
        <v>1483</v>
      </c>
      <c r="J155" s="46" t="s">
        <v>2605</v>
      </c>
      <c r="K155" t="str">
        <f t="shared" si="2"/>
        <v>F</v>
      </c>
    </row>
    <row r="156" spans="1:11">
      <c r="A156" s="75" t="s">
        <v>2427</v>
      </c>
      <c r="B156" s="45" t="str">
        <f>_xlfn.XLOOKUP(Tabla8[[#This Row],[Codigo Area Liquidacion]],TBLAREA[PLANTA],TBLAREA[PROG])</f>
        <v>01</v>
      </c>
      <c r="C156" s="46" t="s">
        <v>2535</v>
      </c>
      <c r="D156" s="45" t="str">
        <f>Tabla8[[#This Row],[Numero Documento]]&amp;Tabla8[[#This Row],[PROG]]&amp;LEFT(Tabla8[[#This Row],[Tipo Empleado]],3)</f>
        <v>4022663253301PER</v>
      </c>
      <c r="E156" s="45" t="s">
        <v>1597</v>
      </c>
      <c r="F156" s="46" t="s">
        <v>895</v>
      </c>
      <c r="G156" s="45" t="s">
        <v>2602</v>
      </c>
      <c r="H156" s="45" t="s">
        <v>943</v>
      </c>
      <c r="I156" s="47" t="s">
        <v>1458</v>
      </c>
      <c r="J156" s="46" t="s">
        <v>2604</v>
      </c>
      <c r="K156" t="str">
        <f t="shared" si="2"/>
        <v>M</v>
      </c>
    </row>
    <row r="157" spans="1:11">
      <c r="A157" s="75" t="s">
        <v>1105</v>
      </c>
      <c r="B157" s="45" t="str">
        <f>_xlfn.XLOOKUP(Tabla8[[#This Row],[Codigo Area Liquidacion]],TBLAREA[PLANTA],TBLAREA[PROG])</f>
        <v>01</v>
      </c>
      <c r="C157" s="46" t="s">
        <v>11</v>
      </c>
      <c r="D157" s="45" t="str">
        <f>Tabla8[[#This Row],[Numero Documento]]&amp;Tabla8[[#This Row],[PROG]]&amp;LEFT(Tabla8[[#This Row],[Tipo Empleado]],3)</f>
        <v>0011669373001FIJ</v>
      </c>
      <c r="E157" s="45" t="s">
        <v>473</v>
      </c>
      <c r="F157" s="46" t="s">
        <v>108</v>
      </c>
      <c r="G157" s="45" t="s">
        <v>2602</v>
      </c>
      <c r="H157" s="45" t="s">
        <v>474</v>
      </c>
      <c r="I157" s="47" t="s">
        <v>1477</v>
      </c>
      <c r="J157" s="46" t="s">
        <v>2604</v>
      </c>
      <c r="K157" t="str">
        <f t="shared" si="2"/>
        <v>M</v>
      </c>
    </row>
    <row r="158" spans="1:11">
      <c r="A158" s="75" t="s">
        <v>1792</v>
      </c>
      <c r="B158" s="45" t="str">
        <f>_xlfn.XLOOKUP(Tabla8[[#This Row],[Codigo Area Liquidacion]],TBLAREA[PLANTA],TBLAREA[PROG])</f>
        <v>01</v>
      </c>
      <c r="C158" s="46" t="s">
        <v>11</v>
      </c>
      <c r="D158" s="45" t="str">
        <f>Tabla8[[#This Row],[Numero Documento]]&amp;Tabla8[[#This Row],[PROG]]&amp;LEFT(Tabla8[[#This Row],[Tipo Empleado]],3)</f>
        <v>0930026327501FIJ</v>
      </c>
      <c r="E158" s="45" t="s">
        <v>779</v>
      </c>
      <c r="F158" s="46" t="s">
        <v>100</v>
      </c>
      <c r="G158" s="45" t="s">
        <v>2602</v>
      </c>
      <c r="H158" s="45" t="s">
        <v>1708</v>
      </c>
      <c r="I158" s="47" t="s">
        <v>1448</v>
      </c>
      <c r="J158" s="46" t="s">
        <v>2604</v>
      </c>
      <c r="K158" t="str">
        <f t="shared" si="2"/>
        <v>M</v>
      </c>
    </row>
    <row r="159" spans="1:11">
      <c r="A159" s="75" t="s">
        <v>1793</v>
      </c>
      <c r="B159" s="45" t="str">
        <f>_xlfn.XLOOKUP(Tabla8[[#This Row],[Codigo Area Liquidacion]],TBLAREA[PLANTA],TBLAREA[PROG])</f>
        <v>01</v>
      </c>
      <c r="C159" s="46" t="s">
        <v>11</v>
      </c>
      <c r="D159" s="45" t="str">
        <f>Tabla8[[#This Row],[Numero Documento]]&amp;Tabla8[[#This Row],[PROG]]&amp;LEFT(Tabla8[[#This Row],[Tipo Empleado]],3)</f>
        <v>0011594866301FIJ</v>
      </c>
      <c r="E159" s="45" t="s">
        <v>2622</v>
      </c>
      <c r="F159" s="46" t="s">
        <v>647</v>
      </c>
      <c r="G159" s="45" t="s">
        <v>2602</v>
      </c>
      <c r="H159" s="45" t="s">
        <v>943</v>
      </c>
      <c r="I159" s="47" t="s">
        <v>1458</v>
      </c>
      <c r="J159" s="46" t="s">
        <v>2604</v>
      </c>
      <c r="K159" t="str">
        <f t="shared" si="2"/>
        <v>M</v>
      </c>
    </row>
    <row r="160" spans="1:11">
      <c r="A160" s="75" t="s">
        <v>1794</v>
      </c>
      <c r="B160" s="45" t="str">
        <f>_xlfn.XLOOKUP(Tabla8[[#This Row],[Codigo Area Liquidacion]],TBLAREA[PLANTA],TBLAREA[PROG])</f>
        <v>01</v>
      </c>
      <c r="C160" s="46" t="s">
        <v>11</v>
      </c>
      <c r="D160" s="45" t="str">
        <f>Tabla8[[#This Row],[Numero Documento]]&amp;Tabla8[[#This Row],[PROG]]&amp;LEFT(Tabla8[[#This Row],[Tipo Empleado]],3)</f>
        <v>0330008380901FIJ</v>
      </c>
      <c r="E160" s="45" t="s">
        <v>780</v>
      </c>
      <c r="F160" s="46" t="s">
        <v>111</v>
      </c>
      <c r="G160" s="45" t="s">
        <v>2602</v>
      </c>
      <c r="H160" s="45" t="s">
        <v>1708</v>
      </c>
      <c r="I160" s="47" t="s">
        <v>1448</v>
      </c>
      <c r="J160" s="46" t="s">
        <v>2604</v>
      </c>
      <c r="K160" t="str">
        <f t="shared" si="2"/>
        <v>M</v>
      </c>
    </row>
    <row r="161" spans="1:11">
      <c r="A161" s="75" t="s">
        <v>2428</v>
      </c>
      <c r="B161" s="45" t="str">
        <f>_xlfn.XLOOKUP(Tabla8[[#This Row],[Codigo Area Liquidacion]],TBLAREA[PLANTA],TBLAREA[PROG])</f>
        <v>01</v>
      </c>
      <c r="C161" s="46" t="s">
        <v>2535</v>
      </c>
      <c r="D161" s="45" t="str">
        <f>Tabla8[[#This Row],[Numero Documento]]&amp;Tabla8[[#This Row],[PROG]]&amp;LEFT(Tabla8[[#This Row],[Tipo Empleado]],3)</f>
        <v>0160015390001PER</v>
      </c>
      <c r="E161" s="45" t="s">
        <v>896</v>
      </c>
      <c r="F161" s="46" t="s">
        <v>895</v>
      </c>
      <c r="G161" s="45" t="s">
        <v>2602</v>
      </c>
      <c r="H161" s="45" t="s">
        <v>943</v>
      </c>
      <c r="I161" s="47" t="s">
        <v>1458</v>
      </c>
      <c r="J161" s="46" t="s">
        <v>2604</v>
      </c>
      <c r="K161" t="str">
        <f t="shared" si="2"/>
        <v>M</v>
      </c>
    </row>
    <row r="162" spans="1:11">
      <c r="A162" s="75" t="s">
        <v>2429</v>
      </c>
      <c r="B162" s="45" t="str">
        <f>_xlfn.XLOOKUP(Tabla8[[#This Row],[Codigo Area Liquidacion]],TBLAREA[PLANTA],TBLAREA[PROG])</f>
        <v>01</v>
      </c>
      <c r="C162" s="46" t="s">
        <v>2535</v>
      </c>
      <c r="D162" s="45" t="str">
        <f>Tabla8[[#This Row],[Numero Documento]]&amp;Tabla8[[#This Row],[PROG]]&amp;LEFT(Tabla8[[#This Row],[Tipo Empleado]],3)</f>
        <v>0160017215701PER</v>
      </c>
      <c r="E162" s="45" t="s">
        <v>1554</v>
      </c>
      <c r="F162" s="46" t="s">
        <v>895</v>
      </c>
      <c r="G162" s="45" t="s">
        <v>2602</v>
      </c>
      <c r="H162" s="45" t="s">
        <v>943</v>
      </c>
      <c r="I162" s="47" t="s">
        <v>1458</v>
      </c>
      <c r="J162" s="46" t="s">
        <v>2604</v>
      </c>
      <c r="K162" t="str">
        <f t="shared" si="2"/>
        <v>M</v>
      </c>
    </row>
    <row r="163" spans="1:11">
      <c r="A163" s="75" t="s">
        <v>2922</v>
      </c>
      <c r="B163" s="45" t="str">
        <f>_xlfn.XLOOKUP(Tabla8[[#This Row],[Codigo Area Liquidacion]],TBLAREA[PLANTA],TBLAREA[PROG])</f>
        <v>01</v>
      </c>
      <c r="C163" s="46" t="s">
        <v>2527</v>
      </c>
      <c r="D163" s="45" t="str">
        <f>Tabla8[[#This Row],[Numero Documento]]&amp;Tabla8[[#This Row],[PROG]]&amp;LEFT(Tabla8[[#This Row],[Tipo Empleado]],3)</f>
        <v>0010066360801EMP</v>
      </c>
      <c r="E163" s="45" t="s">
        <v>2921</v>
      </c>
      <c r="F163" s="46" t="s">
        <v>59</v>
      </c>
      <c r="G163" s="45" t="s">
        <v>2602</v>
      </c>
      <c r="H163" s="45" t="s">
        <v>3292</v>
      </c>
      <c r="I163" s="47" t="s">
        <v>3293</v>
      </c>
      <c r="J163" s="46" t="s">
        <v>2604</v>
      </c>
      <c r="K163" t="str">
        <f t="shared" si="2"/>
        <v>M</v>
      </c>
    </row>
    <row r="164" spans="1:11">
      <c r="A164" s="75" t="s">
        <v>1197</v>
      </c>
      <c r="B164" s="45" t="str">
        <f>_xlfn.XLOOKUP(Tabla8[[#This Row],[Codigo Area Liquidacion]],TBLAREA[PLANTA],TBLAREA[PROG])</f>
        <v>13</v>
      </c>
      <c r="C164" s="46" t="s">
        <v>11</v>
      </c>
      <c r="D164" s="45" t="str">
        <f>Tabla8[[#This Row],[Numero Documento]]&amp;Tabla8[[#This Row],[PROG]]&amp;LEFT(Tabla8[[#This Row],[Tipo Empleado]],3)</f>
        <v>0011681749513FIJ</v>
      </c>
      <c r="E164" s="45" t="s">
        <v>496</v>
      </c>
      <c r="F164" s="46" t="s">
        <v>497</v>
      </c>
      <c r="G164" s="45" t="s">
        <v>2639</v>
      </c>
      <c r="H164" s="45" t="s">
        <v>1707</v>
      </c>
      <c r="I164" s="47" t="s">
        <v>1456</v>
      </c>
      <c r="J164" s="46" t="s">
        <v>2604</v>
      </c>
      <c r="K164" t="str">
        <f t="shared" si="2"/>
        <v>M</v>
      </c>
    </row>
    <row r="165" spans="1:11">
      <c r="A165" s="75" t="s">
        <v>2430</v>
      </c>
      <c r="B165" s="45" t="str">
        <f>_xlfn.XLOOKUP(Tabla8[[#This Row],[Codigo Area Liquidacion]],TBLAREA[PLANTA],TBLAREA[PROG])</f>
        <v>01</v>
      </c>
      <c r="C165" s="46" t="s">
        <v>2535</v>
      </c>
      <c r="D165" s="45" t="str">
        <f>Tabla8[[#This Row],[Numero Documento]]&amp;Tabla8[[#This Row],[PROG]]&amp;LEFT(Tabla8[[#This Row],[Tipo Empleado]],3)</f>
        <v>0010499692101PER</v>
      </c>
      <c r="E165" s="45" t="s">
        <v>1050</v>
      </c>
      <c r="F165" s="46" t="s">
        <v>895</v>
      </c>
      <c r="G165" s="45" t="s">
        <v>2602</v>
      </c>
      <c r="H165" s="45" t="s">
        <v>943</v>
      </c>
      <c r="I165" s="47" t="s">
        <v>1458</v>
      </c>
      <c r="J165" s="46" t="s">
        <v>2604</v>
      </c>
      <c r="K165" t="str">
        <f t="shared" si="2"/>
        <v>M</v>
      </c>
    </row>
    <row r="166" spans="1:11">
      <c r="A166" s="75" t="s">
        <v>1795</v>
      </c>
      <c r="B166" s="45" t="str">
        <f>_xlfn.XLOOKUP(Tabla8[[#This Row],[Codigo Area Liquidacion]],TBLAREA[PLANTA],TBLAREA[PROG])</f>
        <v>01</v>
      </c>
      <c r="C166" s="46" t="s">
        <v>11</v>
      </c>
      <c r="D166" s="45" t="str">
        <f>Tabla8[[#This Row],[Numero Documento]]&amp;Tabla8[[#This Row],[PROG]]&amp;LEFT(Tabla8[[#This Row],[Tipo Empleado]],3)</f>
        <v>0010107597601FIJ</v>
      </c>
      <c r="E166" s="45" t="s">
        <v>593</v>
      </c>
      <c r="F166" s="46" t="s">
        <v>2708</v>
      </c>
      <c r="G166" s="45" t="s">
        <v>2602</v>
      </c>
      <c r="H166" s="45" t="s">
        <v>576</v>
      </c>
      <c r="I166" s="47" t="s">
        <v>1487</v>
      </c>
      <c r="J166" s="46" t="s">
        <v>2604</v>
      </c>
      <c r="K166" t="str">
        <f t="shared" si="2"/>
        <v>M</v>
      </c>
    </row>
    <row r="167" spans="1:11">
      <c r="A167" s="75" t="s">
        <v>2576</v>
      </c>
      <c r="B167" s="45" t="str">
        <f>_xlfn.XLOOKUP(Tabla8[[#This Row],[Codigo Area Liquidacion]],TBLAREA[PLANTA],TBLAREA[PROG])</f>
        <v>11</v>
      </c>
      <c r="C167" s="46" t="s">
        <v>11</v>
      </c>
      <c r="D167" s="45" t="str">
        <f>Tabla8[[#This Row],[Numero Documento]]&amp;Tabla8[[#This Row],[PROG]]&amp;LEFT(Tabla8[[#This Row],[Tipo Empleado]],3)</f>
        <v>0011015388911FIJ</v>
      </c>
      <c r="E167" s="45" t="s">
        <v>2575</v>
      </c>
      <c r="F167" s="46" t="s">
        <v>358</v>
      </c>
      <c r="G167" s="45" t="s">
        <v>2610</v>
      </c>
      <c r="H167" s="45" t="s">
        <v>698</v>
      </c>
      <c r="I167" s="47" t="s">
        <v>1451</v>
      </c>
      <c r="J167" s="46" t="s">
        <v>2604</v>
      </c>
      <c r="K167" t="str">
        <f t="shared" si="2"/>
        <v>M</v>
      </c>
    </row>
    <row r="168" spans="1:11">
      <c r="A168" s="75" t="s">
        <v>2111</v>
      </c>
      <c r="B168" s="45" t="str">
        <f>_xlfn.XLOOKUP(Tabla8[[#This Row],[Codigo Area Liquidacion]],TBLAREA[PLANTA],TBLAREA[PROG])</f>
        <v>11</v>
      </c>
      <c r="C168" s="46" t="s">
        <v>11</v>
      </c>
      <c r="D168" s="45" t="str">
        <f>Tabla8[[#This Row],[Numero Documento]]&amp;Tabla8[[#This Row],[PROG]]&amp;LEFT(Tabla8[[#This Row],[Tipo Empleado]],3)</f>
        <v>0010239279211FIJ</v>
      </c>
      <c r="E168" s="45" t="s">
        <v>1077</v>
      </c>
      <c r="F168" s="46" t="s">
        <v>138</v>
      </c>
      <c r="G168" s="45" t="s">
        <v>2610</v>
      </c>
      <c r="H168" s="45" t="s">
        <v>1706</v>
      </c>
      <c r="I168" s="47" t="s">
        <v>1462</v>
      </c>
      <c r="J168" s="46" t="s">
        <v>2604</v>
      </c>
      <c r="K168" t="str">
        <f t="shared" si="2"/>
        <v>M</v>
      </c>
    </row>
    <row r="169" spans="1:11">
      <c r="A169" s="75" t="s">
        <v>2019</v>
      </c>
      <c r="B169" s="45" t="str">
        <f>_xlfn.XLOOKUP(Tabla8[[#This Row],[Codigo Area Liquidacion]],TBLAREA[PLANTA],TBLAREA[PROG])</f>
        <v>13</v>
      </c>
      <c r="C169" s="46" t="s">
        <v>11</v>
      </c>
      <c r="D169" s="45" t="str">
        <f>Tabla8[[#This Row],[Numero Documento]]&amp;Tabla8[[#This Row],[PROG]]&amp;LEFT(Tabla8[[#This Row],[Tipo Empleado]],3)</f>
        <v>0400014301813FIJ</v>
      </c>
      <c r="E169" s="45" t="s">
        <v>1036</v>
      </c>
      <c r="F169" s="46" t="s">
        <v>27</v>
      </c>
      <c r="G169" s="45" t="s">
        <v>2639</v>
      </c>
      <c r="H169" s="45" t="s">
        <v>1707</v>
      </c>
      <c r="I169" s="47" t="s">
        <v>1456</v>
      </c>
      <c r="J169" s="46" t="s">
        <v>2604</v>
      </c>
      <c r="K169" t="str">
        <f t="shared" si="2"/>
        <v>M</v>
      </c>
    </row>
    <row r="170" spans="1:11">
      <c r="A170" s="75" t="s">
        <v>1310</v>
      </c>
      <c r="B170" s="45" t="str">
        <f>_xlfn.XLOOKUP(Tabla8[[#This Row],[Codigo Area Liquidacion]],TBLAREA[PLANTA],TBLAREA[PROG])</f>
        <v>11</v>
      </c>
      <c r="C170" s="46" t="s">
        <v>11</v>
      </c>
      <c r="D170" s="45" t="str">
        <f>Tabla8[[#This Row],[Numero Documento]]&amp;Tabla8[[#This Row],[PROG]]&amp;LEFT(Tabla8[[#This Row],[Tipo Empleado]],3)</f>
        <v>0560099419711FIJ</v>
      </c>
      <c r="E170" s="45" t="s">
        <v>708</v>
      </c>
      <c r="F170" s="46" t="s">
        <v>22</v>
      </c>
      <c r="G170" s="45" t="s">
        <v>2610</v>
      </c>
      <c r="H170" s="45" t="s">
        <v>698</v>
      </c>
      <c r="I170" s="47" t="s">
        <v>1451</v>
      </c>
      <c r="J170" s="46" t="s">
        <v>2604</v>
      </c>
      <c r="K170" t="str">
        <f t="shared" si="2"/>
        <v>M</v>
      </c>
    </row>
    <row r="171" spans="1:11">
      <c r="A171" s="75" t="s">
        <v>2431</v>
      </c>
      <c r="B171" s="45" t="str">
        <f>_xlfn.XLOOKUP(Tabla8[[#This Row],[Codigo Area Liquidacion]],TBLAREA[PLANTA],TBLAREA[PROG])</f>
        <v>01</v>
      </c>
      <c r="C171" s="46" t="s">
        <v>2535</v>
      </c>
      <c r="D171" s="45" t="str">
        <f>Tabla8[[#This Row],[Numero Documento]]&amp;Tabla8[[#This Row],[PROG]]&amp;LEFT(Tabla8[[#This Row],[Tipo Empleado]],3)</f>
        <v>2250014672901PER</v>
      </c>
      <c r="E171" s="45" t="s">
        <v>1581</v>
      </c>
      <c r="F171" s="46" t="s">
        <v>895</v>
      </c>
      <c r="G171" s="45" t="s">
        <v>2602</v>
      </c>
      <c r="H171" s="45" t="s">
        <v>943</v>
      </c>
      <c r="I171" s="47" t="s">
        <v>1458</v>
      </c>
      <c r="J171" s="46" t="s">
        <v>2604</v>
      </c>
      <c r="K171" t="str">
        <f t="shared" si="2"/>
        <v>M</v>
      </c>
    </row>
    <row r="172" spans="1:11">
      <c r="A172" s="75" t="s">
        <v>1796</v>
      </c>
      <c r="B172" s="45" t="str">
        <f>_xlfn.XLOOKUP(Tabla8[[#This Row],[Codigo Area Liquidacion]],TBLAREA[PLANTA],TBLAREA[PROG])</f>
        <v>01</v>
      </c>
      <c r="C172" s="46" t="s">
        <v>11</v>
      </c>
      <c r="D172" s="45" t="str">
        <f>Tabla8[[#This Row],[Numero Documento]]&amp;Tabla8[[#This Row],[PROG]]&amp;LEFT(Tabla8[[#This Row],[Tipo Empleado]],3)</f>
        <v>0011436002701FIJ</v>
      </c>
      <c r="E172" s="45" t="s">
        <v>1388</v>
      </c>
      <c r="F172" s="46" t="s">
        <v>27</v>
      </c>
      <c r="G172" s="45" t="s">
        <v>2602</v>
      </c>
      <c r="H172" s="45" t="s">
        <v>261</v>
      </c>
      <c r="I172" s="47" t="s">
        <v>1466</v>
      </c>
      <c r="J172" s="46" t="s">
        <v>2604</v>
      </c>
      <c r="K172" t="str">
        <f t="shared" si="2"/>
        <v>M</v>
      </c>
    </row>
    <row r="173" spans="1:11">
      <c r="A173" s="75" t="s">
        <v>1797</v>
      </c>
      <c r="B173" s="45" t="str">
        <f>_xlfn.XLOOKUP(Tabla8[[#This Row],[Codigo Area Liquidacion]],TBLAREA[PLANTA],TBLAREA[PROG])</f>
        <v>01</v>
      </c>
      <c r="C173" s="46" t="s">
        <v>11</v>
      </c>
      <c r="D173" s="45" t="str">
        <f>Tabla8[[#This Row],[Numero Documento]]&amp;Tabla8[[#This Row],[PROG]]&amp;LEFT(Tabla8[[#This Row],[Tipo Empleado]],3)</f>
        <v>0010310625801FIJ</v>
      </c>
      <c r="E173" s="45" t="s">
        <v>594</v>
      </c>
      <c r="F173" s="46" t="s">
        <v>132</v>
      </c>
      <c r="G173" s="45" t="s">
        <v>2602</v>
      </c>
      <c r="H173" s="45" t="s">
        <v>591</v>
      </c>
      <c r="I173" s="47" t="s">
        <v>1450</v>
      </c>
      <c r="J173" s="46" t="s">
        <v>2604</v>
      </c>
      <c r="K173" t="str">
        <f t="shared" si="2"/>
        <v>M</v>
      </c>
    </row>
    <row r="174" spans="1:11">
      <c r="A174" s="75" t="s">
        <v>2432</v>
      </c>
      <c r="B174" s="45" t="str">
        <f>_xlfn.XLOOKUP(Tabla8[[#This Row],[Codigo Area Liquidacion]],TBLAREA[PLANTA],TBLAREA[PROG])</f>
        <v>01</v>
      </c>
      <c r="C174" s="46" t="s">
        <v>2535</v>
      </c>
      <c r="D174" s="45" t="str">
        <f>Tabla8[[#This Row],[Numero Documento]]&amp;Tabla8[[#This Row],[PROG]]&amp;LEFT(Tabla8[[#This Row],[Tipo Empleado]],3)</f>
        <v>0010859660201PER</v>
      </c>
      <c r="E174" s="45" t="s">
        <v>3172</v>
      </c>
      <c r="F174" s="46" t="s">
        <v>895</v>
      </c>
      <c r="G174" s="45" t="s">
        <v>2602</v>
      </c>
      <c r="H174" s="45" t="s">
        <v>943</v>
      </c>
      <c r="I174" s="47" t="s">
        <v>1458</v>
      </c>
      <c r="J174" s="46" t="s">
        <v>2605</v>
      </c>
      <c r="K174" t="str">
        <f t="shared" si="2"/>
        <v>F</v>
      </c>
    </row>
    <row r="175" spans="1:11">
      <c r="A175" s="75" t="s">
        <v>2112</v>
      </c>
      <c r="B175" s="45" t="str">
        <f>_xlfn.XLOOKUP(Tabla8[[#This Row],[Codigo Area Liquidacion]],TBLAREA[PLANTA],TBLAREA[PROG])</f>
        <v>11</v>
      </c>
      <c r="C175" s="46" t="s">
        <v>11</v>
      </c>
      <c r="D175" s="45" t="str">
        <f>Tabla8[[#This Row],[Numero Documento]]&amp;Tabla8[[#This Row],[PROG]]&amp;LEFT(Tabla8[[#This Row],[Tipo Empleado]],3)</f>
        <v>0010225513011FIJ</v>
      </c>
      <c r="E175" s="45" t="s">
        <v>709</v>
      </c>
      <c r="F175" s="46" t="s">
        <v>661</v>
      </c>
      <c r="G175" s="45" t="s">
        <v>2610</v>
      </c>
      <c r="H175" s="45" t="s">
        <v>698</v>
      </c>
      <c r="I175" s="47" t="s">
        <v>1451</v>
      </c>
      <c r="J175" s="46" t="s">
        <v>2605</v>
      </c>
      <c r="K175" t="str">
        <f t="shared" si="2"/>
        <v>F</v>
      </c>
    </row>
    <row r="176" spans="1:11">
      <c r="A176" s="75" t="s">
        <v>1201</v>
      </c>
      <c r="B176" s="45" t="str">
        <f>_xlfn.XLOOKUP(Tabla8[[#This Row],[Codigo Area Liquidacion]],TBLAREA[PLANTA],TBLAREA[PROG])</f>
        <v>13</v>
      </c>
      <c r="C176" s="46" t="s">
        <v>11</v>
      </c>
      <c r="D176" s="45" t="str">
        <f>Tabla8[[#This Row],[Numero Documento]]&amp;Tabla8[[#This Row],[PROG]]&amp;LEFT(Tabla8[[#This Row],[Tipo Empleado]],3)</f>
        <v>0010733692713FIJ</v>
      </c>
      <c r="E176" s="45" t="s">
        <v>2641</v>
      </c>
      <c r="F176" s="46" t="s">
        <v>10</v>
      </c>
      <c r="G176" s="45" t="s">
        <v>2639</v>
      </c>
      <c r="H176" s="45" t="s">
        <v>679</v>
      </c>
      <c r="I176" s="47" t="s">
        <v>1484</v>
      </c>
      <c r="J176" s="46" t="s">
        <v>2605</v>
      </c>
      <c r="K176" t="str">
        <f t="shared" si="2"/>
        <v>F</v>
      </c>
    </row>
    <row r="177" spans="1:11">
      <c r="A177" s="75" t="s">
        <v>2113</v>
      </c>
      <c r="B177" s="45" t="str">
        <f>_xlfn.XLOOKUP(Tabla8[[#This Row],[Codigo Area Liquidacion]],TBLAREA[PLANTA],TBLAREA[PROG])</f>
        <v>11</v>
      </c>
      <c r="C177" s="46" t="s">
        <v>11</v>
      </c>
      <c r="D177" s="45" t="str">
        <f>Tabla8[[#This Row],[Numero Documento]]&amp;Tabla8[[#This Row],[PROG]]&amp;LEFT(Tabla8[[#This Row],[Tipo Empleado]],3)</f>
        <v>0011407005511FIJ</v>
      </c>
      <c r="E177" s="45" t="s">
        <v>1683</v>
      </c>
      <c r="F177" s="46" t="s">
        <v>2708</v>
      </c>
      <c r="G177" s="45" t="s">
        <v>2610</v>
      </c>
      <c r="H177" s="45" t="s">
        <v>698</v>
      </c>
      <c r="I177" s="47" t="s">
        <v>1451</v>
      </c>
      <c r="J177" s="46" t="s">
        <v>2605</v>
      </c>
      <c r="K177" t="str">
        <f t="shared" si="2"/>
        <v>F</v>
      </c>
    </row>
    <row r="178" spans="1:11">
      <c r="A178" s="75" t="s">
        <v>1798</v>
      </c>
      <c r="B178" s="45" t="str">
        <f>_xlfn.XLOOKUP(Tabla8[[#This Row],[Codigo Area Liquidacion]],TBLAREA[PLANTA],TBLAREA[PROG])</f>
        <v>01</v>
      </c>
      <c r="C178" s="46" t="s">
        <v>11</v>
      </c>
      <c r="D178" s="45" t="str">
        <f>Tabla8[[#This Row],[Numero Documento]]&amp;Tabla8[[#This Row],[PROG]]&amp;LEFT(Tabla8[[#This Row],[Tipo Empleado]],3)</f>
        <v>0010685654501FIJ</v>
      </c>
      <c r="E178" s="45" t="s">
        <v>578</v>
      </c>
      <c r="F178" s="46" t="s">
        <v>8</v>
      </c>
      <c r="G178" s="45" t="s">
        <v>2602</v>
      </c>
      <c r="H178" s="45" t="s">
        <v>576</v>
      </c>
      <c r="I178" s="47" t="s">
        <v>1487</v>
      </c>
      <c r="J178" s="46" t="s">
        <v>2605</v>
      </c>
      <c r="K178" t="str">
        <f t="shared" si="2"/>
        <v>F</v>
      </c>
    </row>
    <row r="179" spans="1:11">
      <c r="A179" s="75" t="s">
        <v>1202</v>
      </c>
      <c r="B179" s="45" t="str">
        <f>_xlfn.XLOOKUP(Tabla8[[#This Row],[Codigo Area Liquidacion]],TBLAREA[PLANTA],TBLAREA[PROG])</f>
        <v>13</v>
      </c>
      <c r="C179" s="46" t="s">
        <v>11</v>
      </c>
      <c r="D179" s="45" t="str">
        <f>Tabla8[[#This Row],[Numero Documento]]&amp;Tabla8[[#This Row],[PROG]]&amp;LEFT(Tabla8[[#This Row],[Tipo Empleado]],3)</f>
        <v>0010986297913FIJ</v>
      </c>
      <c r="E179" s="45" t="s">
        <v>500</v>
      </c>
      <c r="F179" s="46" t="s">
        <v>501</v>
      </c>
      <c r="G179" s="45" t="s">
        <v>2639</v>
      </c>
      <c r="H179" s="45" t="s">
        <v>1707</v>
      </c>
      <c r="I179" s="47" t="s">
        <v>1456</v>
      </c>
      <c r="J179" s="46" t="s">
        <v>2605</v>
      </c>
      <c r="K179" t="str">
        <f t="shared" si="2"/>
        <v>F</v>
      </c>
    </row>
    <row r="180" spans="1:11">
      <c r="A180" s="75" t="s">
        <v>1106</v>
      </c>
      <c r="B180" s="45" t="str">
        <f>_xlfn.XLOOKUP(Tabla8[[#This Row],[Codigo Area Liquidacion]],TBLAREA[PLANTA],TBLAREA[PROG])</f>
        <v>01</v>
      </c>
      <c r="C180" s="46" t="s">
        <v>11</v>
      </c>
      <c r="D180" s="45" t="str">
        <f>Tabla8[[#This Row],[Numero Documento]]&amp;Tabla8[[#This Row],[PROG]]&amp;LEFT(Tabla8[[#This Row],[Tipo Empleado]],3)</f>
        <v>0010258714401FIJ</v>
      </c>
      <c r="E180" s="45" t="s">
        <v>306</v>
      </c>
      <c r="F180" s="46" t="s">
        <v>10</v>
      </c>
      <c r="G180" s="45" t="s">
        <v>2602</v>
      </c>
      <c r="H180" s="45" t="s">
        <v>304</v>
      </c>
      <c r="I180" s="47" t="s">
        <v>1467</v>
      </c>
      <c r="J180" s="46" t="s">
        <v>2605</v>
      </c>
      <c r="K180" t="str">
        <f t="shared" si="2"/>
        <v>F</v>
      </c>
    </row>
    <row r="181" spans="1:11">
      <c r="A181" s="75" t="s">
        <v>2114</v>
      </c>
      <c r="B181" s="45" t="str">
        <f>_xlfn.XLOOKUP(Tabla8[[#This Row],[Codigo Area Liquidacion]],TBLAREA[PLANTA],TBLAREA[PROG])</f>
        <v>11</v>
      </c>
      <c r="C181" s="46" t="s">
        <v>11</v>
      </c>
      <c r="D181" s="45" t="str">
        <f>Tabla8[[#This Row],[Numero Documento]]&amp;Tabla8[[#This Row],[PROG]]&amp;LEFT(Tabla8[[#This Row],[Tipo Empleado]],3)</f>
        <v>0010252709011FIJ</v>
      </c>
      <c r="E181" s="45" t="s">
        <v>970</v>
      </c>
      <c r="F181" s="46" t="s">
        <v>60</v>
      </c>
      <c r="G181" s="45" t="s">
        <v>2610</v>
      </c>
      <c r="H181" s="45" t="s">
        <v>73</v>
      </c>
      <c r="I181" s="47" t="s">
        <v>1463</v>
      </c>
      <c r="J181" s="46" t="s">
        <v>2605</v>
      </c>
      <c r="K181" t="str">
        <f t="shared" si="2"/>
        <v>F</v>
      </c>
    </row>
    <row r="182" spans="1:11">
      <c r="A182" s="75" t="s">
        <v>2924</v>
      </c>
      <c r="B182" s="45" t="str">
        <f>_xlfn.XLOOKUP(Tabla8[[#This Row],[Codigo Area Liquidacion]],TBLAREA[PLANTA],TBLAREA[PROG])</f>
        <v>01</v>
      </c>
      <c r="C182" s="46" t="s">
        <v>2527</v>
      </c>
      <c r="D182" s="45" t="str">
        <f>Tabla8[[#This Row],[Numero Documento]]&amp;Tabla8[[#This Row],[PROG]]&amp;LEFT(Tabla8[[#This Row],[Tipo Empleado]],3)</f>
        <v>0011528144601EMP</v>
      </c>
      <c r="E182" s="45" t="s">
        <v>2923</v>
      </c>
      <c r="F182" s="46" t="s">
        <v>192</v>
      </c>
      <c r="G182" s="45" t="s">
        <v>2602</v>
      </c>
      <c r="H182" s="45" t="s">
        <v>304</v>
      </c>
      <c r="I182" s="47" t="s">
        <v>1467</v>
      </c>
      <c r="J182" s="46" t="s">
        <v>2605</v>
      </c>
      <c r="K182" t="str">
        <f t="shared" si="2"/>
        <v>F</v>
      </c>
    </row>
    <row r="183" spans="1:11">
      <c r="A183" s="75" t="s">
        <v>2590</v>
      </c>
      <c r="B183" s="45" t="str">
        <f>_xlfn.XLOOKUP(Tabla8[[#This Row],[Codigo Area Liquidacion]],TBLAREA[PLANTA],TBLAREA[PROG])</f>
        <v>01</v>
      </c>
      <c r="C183" s="46" t="s">
        <v>2535</v>
      </c>
      <c r="D183" s="45" t="str">
        <f>Tabla8[[#This Row],[Numero Documento]]&amp;Tabla8[[#This Row],[PROG]]&amp;LEFT(Tabla8[[#This Row],[Tipo Empleado]],3)</f>
        <v>1400003119601PER</v>
      </c>
      <c r="E183" s="45" t="s">
        <v>2589</v>
      </c>
      <c r="F183" s="46" t="s">
        <v>895</v>
      </c>
      <c r="G183" s="45" t="s">
        <v>2602</v>
      </c>
      <c r="H183" s="45" t="s">
        <v>943</v>
      </c>
      <c r="I183" s="47" t="s">
        <v>1458</v>
      </c>
      <c r="J183" s="46" t="s">
        <v>2605</v>
      </c>
      <c r="K183" t="str">
        <f t="shared" si="2"/>
        <v>F</v>
      </c>
    </row>
    <row r="184" spans="1:11">
      <c r="A184" s="75" t="s">
        <v>2299</v>
      </c>
      <c r="B184" s="45" t="str">
        <f>_xlfn.XLOOKUP(Tabla8[[#This Row],[Codigo Area Liquidacion]],TBLAREA[PLANTA],TBLAREA[PROG])</f>
        <v>01</v>
      </c>
      <c r="C184" s="46" t="s">
        <v>2527</v>
      </c>
      <c r="D184" s="45" t="str">
        <f>Tabla8[[#This Row],[Numero Documento]]&amp;Tabla8[[#This Row],[PROG]]&amp;LEFT(Tabla8[[#This Row],[Tipo Empleado]],3)</f>
        <v>0370070066301EMP</v>
      </c>
      <c r="E184" s="45" t="s">
        <v>1634</v>
      </c>
      <c r="F184" s="46" t="s">
        <v>192</v>
      </c>
      <c r="G184" s="45" t="s">
        <v>2602</v>
      </c>
      <c r="H184" s="45" t="s">
        <v>552</v>
      </c>
      <c r="I184" s="47" t="s">
        <v>1468</v>
      </c>
      <c r="J184" s="46" t="s">
        <v>2605</v>
      </c>
      <c r="K184" t="str">
        <f t="shared" si="2"/>
        <v>F</v>
      </c>
    </row>
    <row r="185" spans="1:11">
      <c r="A185" s="75" t="s">
        <v>2786</v>
      </c>
      <c r="B185" s="45" t="str">
        <f>_xlfn.XLOOKUP(Tabla8[[#This Row],[Codigo Area Liquidacion]],TBLAREA[PLANTA],TBLAREA[PROG])</f>
        <v>01</v>
      </c>
      <c r="C185" s="46" t="s">
        <v>11</v>
      </c>
      <c r="D185" s="45" t="str">
        <f>Tabla8[[#This Row],[Numero Documento]]&amp;Tabla8[[#This Row],[PROG]]&amp;LEFT(Tabla8[[#This Row],[Tipo Empleado]],3)</f>
        <v>0011744866201FIJ</v>
      </c>
      <c r="E185" s="45" t="s">
        <v>2785</v>
      </c>
      <c r="F185" s="46" t="s">
        <v>1434</v>
      </c>
      <c r="G185" s="45" t="s">
        <v>2602</v>
      </c>
      <c r="H185" s="45" t="s">
        <v>943</v>
      </c>
      <c r="I185" s="47" t="s">
        <v>1458</v>
      </c>
      <c r="J185" s="46" t="s">
        <v>2605</v>
      </c>
      <c r="K185" t="str">
        <f t="shared" si="2"/>
        <v>F</v>
      </c>
    </row>
    <row r="186" spans="1:11">
      <c r="A186" s="75" t="s">
        <v>2115</v>
      </c>
      <c r="B186" s="45" t="str">
        <f>_xlfn.XLOOKUP(Tabla8[[#This Row],[Codigo Area Liquidacion]],TBLAREA[PLANTA],TBLAREA[PROG])</f>
        <v>11</v>
      </c>
      <c r="C186" s="46" t="s">
        <v>11</v>
      </c>
      <c r="D186" s="45" t="str">
        <f>Tabla8[[#This Row],[Numero Documento]]&amp;Tabla8[[#This Row],[PROG]]&amp;LEFT(Tabla8[[#This Row],[Tipo Empleado]],3)</f>
        <v>0260036813411FIJ</v>
      </c>
      <c r="E186" s="45" t="s">
        <v>146</v>
      </c>
      <c r="F186" s="46" t="s">
        <v>147</v>
      </c>
      <c r="G186" s="45" t="s">
        <v>2610</v>
      </c>
      <c r="H186" s="45" t="s">
        <v>1706</v>
      </c>
      <c r="I186" s="47" t="s">
        <v>1462</v>
      </c>
      <c r="J186" s="46" t="s">
        <v>2605</v>
      </c>
      <c r="K186" t="str">
        <f t="shared" si="2"/>
        <v>F</v>
      </c>
    </row>
    <row r="187" spans="1:11">
      <c r="A187" s="75" t="s">
        <v>2116</v>
      </c>
      <c r="B187" s="45" t="str">
        <f>_xlfn.XLOOKUP(Tabla8[[#This Row],[Codigo Area Liquidacion]],TBLAREA[PLANTA],TBLAREA[PROG])</f>
        <v>11</v>
      </c>
      <c r="C187" s="46" t="s">
        <v>11</v>
      </c>
      <c r="D187" s="45" t="str">
        <f>Tabla8[[#This Row],[Numero Documento]]&amp;Tabla8[[#This Row],[PROG]]&amp;LEFT(Tabla8[[#This Row],[Tipo Empleado]],3)</f>
        <v>0540012583611FIJ</v>
      </c>
      <c r="E187" s="45" t="s">
        <v>148</v>
      </c>
      <c r="F187" s="46" t="s">
        <v>8</v>
      </c>
      <c r="G187" s="45" t="s">
        <v>2610</v>
      </c>
      <c r="H187" s="45" t="s">
        <v>1706</v>
      </c>
      <c r="I187" s="47" t="s">
        <v>1462</v>
      </c>
      <c r="J187" s="46" t="s">
        <v>2605</v>
      </c>
      <c r="K187" t="str">
        <f t="shared" si="2"/>
        <v>F</v>
      </c>
    </row>
    <row r="188" spans="1:11">
      <c r="A188" s="75" t="s">
        <v>2926</v>
      </c>
      <c r="B188" s="45" t="str">
        <f>_xlfn.XLOOKUP(Tabla8[[#This Row],[Codigo Area Liquidacion]],TBLAREA[PLANTA],TBLAREA[PROG])</f>
        <v>01</v>
      </c>
      <c r="C188" s="46" t="s">
        <v>2527</v>
      </c>
      <c r="D188" s="45" t="str">
        <f>Tabla8[[#This Row],[Numero Documento]]&amp;Tabla8[[#This Row],[PROG]]&amp;LEFT(Tabla8[[#This Row],[Tipo Empleado]],3)</f>
        <v>0010409524501EMP</v>
      </c>
      <c r="E188" s="45" t="s">
        <v>2925</v>
      </c>
      <c r="F188" s="46" t="s">
        <v>1517</v>
      </c>
      <c r="G188" s="45" t="s">
        <v>2602</v>
      </c>
      <c r="H188" s="45" t="s">
        <v>1706</v>
      </c>
      <c r="I188" s="47" t="s">
        <v>1462</v>
      </c>
      <c r="J188" s="46" t="s">
        <v>2604</v>
      </c>
      <c r="K188" t="str">
        <f t="shared" si="2"/>
        <v>M</v>
      </c>
    </row>
    <row r="189" spans="1:11">
      <c r="A189" s="75" t="s">
        <v>1799</v>
      </c>
      <c r="B189" s="45" t="str">
        <f>_xlfn.XLOOKUP(Tabla8[[#This Row],[Codigo Area Liquidacion]],TBLAREA[PLANTA],TBLAREA[PROG])</f>
        <v>01</v>
      </c>
      <c r="C189" s="46" t="s">
        <v>11</v>
      </c>
      <c r="D189" s="45" t="str">
        <f>Tabla8[[#This Row],[Numero Documento]]&amp;Tabla8[[#This Row],[PROG]]&amp;LEFT(Tabla8[[#This Row],[Tipo Empleado]],3)</f>
        <v>0010010311801FIJ</v>
      </c>
      <c r="E189" s="45" t="s">
        <v>884</v>
      </c>
      <c r="F189" s="46" t="s">
        <v>289</v>
      </c>
      <c r="G189" s="45" t="s">
        <v>2602</v>
      </c>
      <c r="H189" s="45" t="s">
        <v>283</v>
      </c>
      <c r="I189" s="47" t="s">
        <v>1447</v>
      </c>
      <c r="J189" s="46" t="s">
        <v>2604</v>
      </c>
      <c r="K189" t="str">
        <f t="shared" si="2"/>
        <v>M</v>
      </c>
    </row>
    <row r="190" spans="1:11">
      <c r="A190" s="75" t="s">
        <v>2928</v>
      </c>
      <c r="B190" s="45" t="str">
        <f>_xlfn.XLOOKUP(Tabla8[[#This Row],[Codigo Area Liquidacion]],TBLAREA[PLANTA],TBLAREA[PROG])</f>
        <v>01</v>
      </c>
      <c r="C190" s="46" t="s">
        <v>2527</v>
      </c>
      <c r="D190" s="45" t="str">
        <f>Tabla8[[#This Row],[Numero Documento]]&amp;Tabla8[[#This Row],[PROG]]&amp;LEFT(Tabla8[[#This Row],[Tipo Empleado]],3)</f>
        <v>4022351984001EMP</v>
      </c>
      <c r="E190" s="45" t="s">
        <v>2927</v>
      </c>
      <c r="F190" s="46" t="s">
        <v>1542</v>
      </c>
      <c r="G190" s="45" t="s">
        <v>2602</v>
      </c>
      <c r="H190" s="45" t="s">
        <v>1707</v>
      </c>
      <c r="I190" s="47" t="s">
        <v>1456</v>
      </c>
      <c r="J190" s="46" t="s">
        <v>2604</v>
      </c>
      <c r="K190" t="str">
        <f t="shared" si="2"/>
        <v>M</v>
      </c>
    </row>
    <row r="191" spans="1:11">
      <c r="A191" s="75" t="s">
        <v>3164</v>
      </c>
      <c r="B191" s="45" t="str">
        <f>_xlfn.XLOOKUP(Tabla8[[#This Row],[Codigo Area Liquidacion]],TBLAREA[PLANTA],TBLAREA[PROG])</f>
        <v>01</v>
      </c>
      <c r="C191" s="46" t="s">
        <v>2535</v>
      </c>
      <c r="D191" s="45" t="str">
        <f>Tabla8[[#This Row],[Numero Documento]]&amp;Tabla8[[#This Row],[PROG]]&amp;LEFT(Tabla8[[#This Row],[Tipo Empleado]],3)</f>
        <v>0010620741801PER</v>
      </c>
      <c r="E191" s="45" t="s">
        <v>3163</v>
      </c>
      <c r="F191" s="46" t="s">
        <v>895</v>
      </c>
      <c r="G191" s="45" t="s">
        <v>2602</v>
      </c>
      <c r="H191" s="45" t="s">
        <v>943</v>
      </c>
      <c r="I191" s="47" t="s">
        <v>1458</v>
      </c>
      <c r="J191" s="46" t="s">
        <v>2604</v>
      </c>
      <c r="K191" t="str">
        <f t="shared" si="2"/>
        <v>M</v>
      </c>
    </row>
    <row r="192" spans="1:11">
      <c r="A192" s="75" t="s">
        <v>2117</v>
      </c>
      <c r="B192" s="45" t="str">
        <f>_xlfn.XLOOKUP(Tabla8[[#This Row],[Codigo Area Liquidacion]],TBLAREA[PLANTA],TBLAREA[PROG])</f>
        <v>11</v>
      </c>
      <c r="C192" s="46" t="s">
        <v>11</v>
      </c>
      <c r="D192" s="45" t="str">
        <f>Tabla8[[#This Row],[Numero Documento]]&amp;Tabla8[[#This Row],[PROG]]&amp;LEFT(Tabla8[[#This Row],[Tipo Empleado]],3)</f>
        <v>0011435428511FIJ</v>
      </c>
      <c r="E192" s="45" t="s">
        <v>74</v>
      </c>
      <c r="F192" s="46" t="s">
        <v>22</v>
      </c>
      <c r="G192" s="45" t="s">
        <v>2610</v>
      </c>
      <c r="H192" s="45" t="s">
        <v>73</v>
      </c>
      <c r="I192" s="47" t="s">
        <v>1463</v>
      </c>
      <c r="J192" s="46" t="s">
        <v>2604</v>
      </c>
      <c r="K192" t="str">
        <f t="shared" si="2"/>
        <v>M</v>
      </c>
    </row>
    <row r="193" spans="1:11">
      <c r="A193" s="75" t="s">
        <v>1360</v>
      </c>
      <c r="B193" s="45" t="str">
        <f>_xlfn.XLOOKUP(Tabla8[[#This Row],[Codigo Area Liquidacion]],TBLAREA[PLANTA],TBLAREA[PROG])</f>
        <v>11</v>
      </c>
      <c r="C193" s="46" t="s">
        <v>11</v>
      </c>
      <c r="D193" s="45" t="str">
        <f>Tabla8[[#This Row],[Numero Documento]]&amp;Tabla8[[#This Row],[PROG]]&amp;LEFT(Tabla8[[#This Row],[Tipo Empleado]],3)</f>
        <v>0011137584611FIJ</v>
      </c>
      <c r="E193" s="45" t="s">
        <v>112</v>
      </c>
      <c r="F193" s="46" t="s">
        <v>113</v>
      </c>
      <c r="G193" s="45" t="s">
        <v>2610</v>
      </c>
      <c r="H193" s="45" t="s">
        <v>106</v>
      </c>
      <c r="I193" s="47" t="s">
        <v>1469</v>
      </c>
      <c r="J193" s="46" t="s">
        <v>2604</v>
      </c>
      <c r="K193" t="str">
        <f t="shared" si="2"/>
        <v>M</v>
      </c>
    </row>
    <row r="194" spans="1:11">
      <c r="A194" s="75" t="s">
        <v>1800</v>
      </c>
      <c r="B194" s="45" t="str">
        <f>_xlfn.XLOOKUP(Tabla8[[#This Row],[Codigo Area Liquidacion]],TBLAREA[PLANTA],TBLAREA[PROG])</f>
        <v>01</v>
      </c>
      <c r="C194" s="46" t="s">
        <v>11</v>
      </c>
      <c r="D194" s="45" t="str">
        <f>Tabla8[[#This Row],[Numero Documento]]&amp;Tabla8[[#This Row],[PROG]]&amp;LEFT(Tabla8[[#This Row],[Tipo Empleado]],3)</f>
        <v>4022945310101FIJ</v>
      </c>
      <c r="E194" s="45" t="s">
        <v>1053</v>
      </c>
      <c r="F194" s="46" t="s">
        <v>8</v>
      </c>
      <c r="G194" s="45" t="s">
        <v>2602</v>
      </c>
      <c r="H194" s="45" t="s">
        <v>576</v>
      </c>
      <c r="I194" s="47" t="s">
        <v>1487</v>
      </c>
      <c r="J194" s="46" t="s">
        <v>2605</v>
      </c>
      <c r="K194" t="str">
        <f t="shared" si="2"/>
        <v>F</v>
      </c>
    </row>
    <row r="195" spans="1:11">
      <c r="A195" s="75" t="s">
        <v>2799</v>
      </c>
      <c r="B195" s="45" t="str">
        <f>_xlfn.XLOOKUP(Tabla8[[#This Row],[Codigo Area Liquidacion]],TBLAREA[PLANTA],TBLAREA[PROG])</f>
        <v>01</v>
      </c>
      <c r="C195" s="46" t="s">
        <v>2527</v>
      </c>
      <c r="D195" s="45" t="str">
        <f>Tabla8[[#This Row],[Numero Documento]]&amp;Tabla8[[#This Row],[PROG]]&amp;LEFT(Tabla8[[#This Row],[Tipo Empleado]],3)</f>
        <v>0011891359901EMP</v>
      </c>
      <c r="E195" s="45" t="s">
        <v>2825</v>
      </c>
      <c r="F195" s="46" t="s">
        <v>256</v>
      </c>
      <c r="G195" s="45" t="s">
        <v>2602</v>
      </c>
      <c r="H195" s="45" t="s">
        <v>591</v>
      </c>
      <c r="I195" s="47" t="s">
        <v>1450</v>
      </c>
      <c r="J195" s="46" t="s">
        <v>2604</v>
      </c>
      <c r="K195" t="str">
        <f t="shared" si="2"/>
        <v>M</v>
      </c>
    </row>
    <row r="196" spans="1:11">
      <c r="A196" s="75" t="s">
        <v>1801</v>
      </c>
      <c r="B196" s="45" t="str">
        <f>_xlfn.XLOOKUP(Tabla8[[#This Row],[Codigo Area Liquidacion]],TBLAREA[PLANTA],TBLAREA[PROG])</f>
        <v>01</v>
      </c>
      <c r="C196" s="46" t="s">
        <v>11</v>
      </c>
      <c r="D196" s="45" t="str">
        <f>Tabla8[[#This Row],[Numero Documento]]&amp;Tabla8[[#This Row],[PROG]]&amp;LEFT(Tabla8[[#This Row],[Tipo Empleado]],3)</f>
        <v>4024293863301FIJ</v>
      </c>
      <c r="E196" s="45" t="s">
        <v>1605</v>
      </c>
      <c r="F196" s="46" t="s">
        <v>287</v>
      </c>
      <c r="G196" s="45" t="s">
        <v>2602</v>
      </c>
      <c r="H196" s="45" t="s">
        <v>283</v>
      </c>
      <c r="I196" s="47" t="s">
        <v>1447</v>
      </c>
      <c r="J196" s="46" t="s">
        <v>2604</v>
      </c>
      <c r="K196" t="str">
        <f t="shared" ref="K196:K259" si="3">LEFT(J196,1)</f>
        <v>M</v>
      </c>
    </row>
    <row r="197" spans="1:11">
      <c r="A197" s="75" t="s">
        <v>2118</v>
      </c>
      <c r="B197" s="45" t="str">
        <f>_xlfn.XLOOKUP(Tabla8[[#This Row],[Codigo Area Liquidacion]],TBLAREA[PLANTA],TBLAREA[PROG])</f>
        <v>11</v>
      </c>
      <c r="C197" s="46" t="s">
        <v>11</v>
      </c>
      <c r="D197" s="45" t="str">
        <f>Tabla8[[#This Row],[Numero Documento]]&amp;Tabla8[[#This Row],[PROG]]&amp;LEFT(Tabla8[[#This Row],[Tipo Empleado]],3)</f>
        <v>0310418364911FIJ</v>
      </c>
      <c r="E197" s="45" t="s">
        <v>23</v>
      </c>
      <c r="F197" s="46" t="s">
        <v>24</v>
      </c>
      <c r="G197" s="45" t="s">
        <v>2610</v>
      </c>
      <c r="H197" s="45" t="s">
        <v>18</v>
      </c>
      <c r="I197" s="47" t="s">
        <v>1508</v>
      </c>
      <c r="J197" s="46" t="s">
        <v>2605</v>
      </c>
      <c r="K197" t="str">
        <f t="shared" si="3"/>
        <v>F</v>
      </c>
    </row>
    <row r="198" spans="1:11">
      <c r="A198" s="75" t="s">
        <v>2301</v>
      </c>
      <c r="B198" s="45" t="str">
        <f>_xlfn.XLOOKUP(Tabla8[[#This Row],[Codigo Area Liquidacion]],TBLAREA[PLANTA],TBLAREA[PROG])</f>
        <v>01</v>
      </c>
      <c r="C198" s="46" t="s">
        <v>2527</v>
      </c>
      <c r="D198" s="45" t="str">
        <f>Tabla8[[#This Row],[Numero Documento]]&amp;Tabla8[[#This Row],[PROG]]&amp;LEFT(Tabla8[[#This Row],[Tipo Empleado]],3)</f>
        <v>4022105438601EMP</v>
      </c>
      <c r="E198" s="45" t="s">
        <v>2300</v>
      </c>
      <c r="F198" s="46" t="s">
        <v>1399</v>
      </c>
      <c r="G198" s="45" t="s">
        <v>2602</v>
      </c>
      <c r="H198" s="45" t="s">
        <v>314</v>
      </c>
      <c r="I198" s="47" t="s">
        <v>1473</v>
      </c>
      <c r="J198" s="46" t="s">
        <v>2605</v>
      </c>
      <c r="K198" t="str">
        <f t="shared" si="3"/>
        <v>F</v>
      </c>
    </row>
    <row r="199" spans="1:11">
      <c r="A199" s="75" t="s">
        <v>2302</v>
      </c>
      <c r="B199" s="45" t="str">
        <f>_xlfn.XLOOKUP(Tabla8[[#This Row],[Codigo Area Liquidacion]],TBLAREA[PLANTA],TBLAREA[PROG])</f>
        <v>01</v>
      </c>
      <c r="C199" s="46" t="s">
        <v>2527</v>
      </c>
      <c r="D199" s="45" t="str">
        <f>Tabla8[[#This Row],[Numero Documento]]&amp;Tabla8[[#This Row],[PROG]]&amp;LEFT(Tabla8[[#This Row],[Tipo Empleado]],3)</f>
        <v>0011832153801EMP</v>
      </c>
      <c r="E199" s="45" t="s">
        <v>1541</v>
      </c>
      <c r="F199" s="46" t="s">
        <v>129</v>
      </c>
      <c r="G199" s="45" t="s">
        <v>2602</v>
      </c>
      <c r="H199" s="45" t="s">
        <v>3300</v>
      </c>
      <c r="I199" s="47" t="s">
        <v>3301</v>
      </c>
      <c r="J199" s="46" t="s">
        <v>2605</v>
      </c>
      <c r="K199" t="str">
        <f t="shared" si="3"/>
        <v>F</v>
      </c>
    </row>
    <row r="200" spans="1:11">
      <c r="A200" s="75" t="s">
        <v>2405</v>
      </c>
      <c r="B200" s="45" t="str">
        <f>_xlfn.XLOOKUP(Tabla8[[#This Row],[Codigo Area Liquidacion]],TBLAREA[PLANTA],TBLAREA[PROG])</f>
        <v>01</v>
      </c>
      <c r="C200" s="46" t="s">
        <v>2536</v>
      </c>
      <c r="D200" s="45" t="str">
        <f>Tabla8[[#This Row],[Numero Documento]]&amp;Tabla8[[#This Row],[PROG]]&amp;LEFT(Tabla8[[#This Row],[Tipo Empleado]],3)</f>
        <v>0010063459101TRA</v>
      </c>
      <c r="E200" s="45" t="s">
        <v>868</v>
      </c>
      <c r="F200" s="46" t="s">
        <v>869</v>
      </c>
      <c r="G200" s="45" t="s">
        <v>2602</v>
      </c>
      <c r="H200" s="45" t="s">
        <v>943</v>
      </c>
      <c r="I200" s="47" t="s">
        <v>1458</v>
      </c>
      <c r="J200" s="46" t="s">
        <v>2605</v>
      </c>
      <c r="K200" t="str">
        <f t="shared" si="3"/>
        <v>F</v>
      </c>
    </row>
    <row r="201" spans="1:11">
      <c r="A201" s="75" t="s">
        <v>2119</v>
      </c>
      <c r="B201" s="45" t="str">
        <f>_xlfn.XLOOKUP(Tabla8[[#This Row],[Codigo Area Liquidacion]],TBLAREA[PLANTA],TBLAREA[PROG])</f>
        <v>01</v>
      </c>
      <c r="C201" s="46" t="s">
        <v>11</v>
      </c>
      <c r="D201" s="45" t="str">
        <f>Tabla8[[#This Row],[Numero Documento]]&amp;Tabla8[[#This Row],[PROG]]&amp;LEFT(Tabla8[[#This Row],[Tipo Empleado]],3)</f>
        <v>0011452958901FIJ</v>
      </c>
      <c r="E201" s="45" t="s">
        <v>330</v>
      </c>
      <c r="F201" s="46" t="s">
        <v>292</v>
      </c>
      <c r="G201" s="45" t="s">
        <v>2602</v>
      </c>
      <c r="H201" s="45" t="s">
        <v>1713</v>
      </c>
      <c r="I201" s="47" t="s">
        <v>1455</v>
      </c>
      <c r="J201" s="46" t="s">
        <v>2605</v>
      </c>
      <c r="K201" t="str">
        <f t="shared" si="3"/>
        <v>F</v>
      </c>
    </row>
    <row r="202" spans="1:11">
      <c r="A202" s="75" t="s">
        <v>3251</v>
      </c>
      <c r="B202" s="45" t="str">
        <f>_xlfn.XLOOKUP(Tabla8[[#This Row],[Codigo Area Liquidacion]],TBLAREA[PLANTA],TBLAREA[PROG])</f>
        <v>01</v>
      </c>
      <c r="C202" s="46" t="s">
        <v>11</v>
      </c>
      <c r="D202" s="45" t="str">
        <f>Tabla8[[#This Row],[Numero Documento]]&amp;Tabla8[[#This Row],[PROG]]&amp;LEFT(Tabla8[[#This Row],[Tipo Empleado]],3)</f>
        <v>0011238344301FIJ</v>
      </c>
      <c r="E202" s="45" t="s">
        <v>3272</v>
      </c>
      <c r="F202" s="46" t="s">
        <v>466</v>
      </c>
      <c r="G202" s="45" t="s">
        <v>2602</v>
      </c>
      <c r="H202" s="45" t="s">
        <v>333</v>
      </c>
      <c r="I202" s="47" t="s">
        <v>1459</v>
      </c>
      <c r="J202" s="46" t="s">
        <v>2605</v>
      </c>
      <c r="K202" t="str">
        <f t="shared" si="3"/>
        <v>F</v>
      </c>
    </row>
    <row r="203" spans="1:11">
      <c r="A203" s="75" t="s">
        <v>1107</v>
      </c>
      <c r="B203" s="45" t="str">
        <f>_xlfn.XLOOKUP(Tabla8[[#This Row],[Codigo Area Liquidacion]],TBLAREA[PLANTA],TBLAREA[PROG])</f>
        <v>01</v>
      </c>
      <c r="C203" s="46" t="s">
        <v>11</v>
      </c>
      <c r="D203" s="45" t="str">
        <f>Tabla8[[#This Row],[Numero Documento]]&amp;Tabla8[[#This Row],[PROG]]&amp;LEFT(Tabla8[[#This Row],[Tipo Empleado]],3)</f>
        <v>2240031022701FIJ</v>
      </c>
      <c r="E203" s="45" t="s">
        <v>649</v>
      </c>
      <c r="F203" s="46" t="s">
        <v>32</v>
      </c>
      <c r="G203" s="45" t="s">
        <v>2602</v>
      </c>
      <c r="H203" s="45" t="s">
        <v>1713</v>
      </c>
      <c r="I203" s="47" t="s">
        <v>1455</v>
      </c>
      <c r="J203" s="46" t="s">
        <v>2605</v>
      </c>
      <c r="K203" t="str">
        <f t="shared" si="3"/>
        <v>F</v>
      </c>
    </row>
    <row r="204" spans="1:11">
      <c r="A204" s="75" t="s">
        <v>2433</v>
      </c>
      <c r="B204" s="45" t="str">
        <f>_xlfn.XLOOKUP(Tabla8[[#This Row],[Codigo Area Liquidacion]],TBLAREA[PLANTA],TBLAREA[PROG])</f>
        <v>01</v>
      </c>
      <c r="C204" s="46" t="s">
        <v>2535</v>
      </c>
      <c r="D204" s="45" t="str">
        <f>Tabla8[[#This Row],[Numero Documento]]&amp;Tabla8[[#This Row],[PROG]]&amp;LEFT(Tabla8[[#This Row],[Tipo Empleado]],3)</f>
        <v>0011658907801PER</v>
      </c>
      <c r="E204" s="45" t="s">
        <v>1695</v>
      </c>
      <c r="F204" s="46" t="s">
        <v>895</v>
      </c>
      <c r="G204" s="45" t="s">
        <v>2602</v>
      </c>
      <c r="H204" s="45" t="s">
        <v>943</v>
      </c>
      <c r="I204" s="47" t="s">
        <v>1458</v>
      </c>
      <c r="J204" s="46" t="s">
        <v>2605</v>
      </c>
      <c r="K204" t="str">
        <f t="shared" si="3"/>
        <v>F</v>
      </c>
    </row>
    <row r="205" spans="1:11">
      <c r="A205" s="75" t="s">
        <v>2303</v>
      </c>
      <c r="B205" s="45" t="str">
        <f>_xlfn.XLOOKUP(Tabla8[[#This Row],[Codigo Area Liquidacion]],TBLAREA[PLANTA],TBLAREA[PROG])</f>
        <v>01</v>
      </c>
      <c r="C205" s="46" t="s">
        <v>2527</v>
      </c>
      <c r="D205" s="45" t="str">
        <f>Tabla8[[#This Row],[Numero Documento]]&amp;Tabla8[[#This Row],[PROG]]&amp;LEFT(Tabla8[[#This Row],[Tipo Empleado]],3)</f>
        <v>0010184491801EMP</v>
      </c>
      <c r="E205" s="45" t="s">
        <v>1371</v>
      </c>
      <c r="F205" s="46" t="s">
        <v>110</v>
      </c>
      <c r="G205" s="45" t="s">
        <v>2602</v>
      </c>
      <c r="H205" s="45" t="s">
        <v>73</v>
      </c>
      <c r="I205" s="47" t="s">
        <v>1463</v>
      </c>
      <c r="J205" s="46" t="s">
        <v>2605</v>
      </c>
      <c r="K205" t="str">
        <f t="shared" si="3"/>
        <v>F</v>
      </c>
    </row>
    <row r="206" spans="1:11">
      <c r="A206" s="75" t="s">
        <v>2120</v>
      </c>
      <c r="B206" s="45" t="str">
        <f>_xlfn.XLOOKUP(Tabla8[[#This Row],[Codigo Area Liquidacion]],TBLAREA[PLANTA],TBLAREA[PROG])</f>
        <v>11</v>
      </c>
      <c r="C206" s="46" t="s">
        <v>11</v>
      </c>
      <c r="D206" s="45" t="str">
        <f>Tabla8[[#This Row],[Numero Documento]]&amp;Tabla8[[#This Row],[PROG]]&amp;LEFT(Tabla8[[#This Row],[Tipo Empleado]],3)</f>
        <v>0010249077811FIJ</v>
      </c>
      <c r="E206" s="45" t="s">
        <v>710</v>
      </c>
      <c r="F206" s="46" t="s">
        <v>402</v>
      </c>
      <c r="G206" s="45" t="s">
        <v>2610</v>
      </c>
      <c r="H206" s="45" t="s">
        <v>698</v>
      </c>
      <c r="I206" s="47" t="s">
        <v>1451</v>
      </c>
      <c r="J206" s="46" t="s">
        <v>2604</v>
      </c>
      <c r="K206" t="str">
        <f t="shared" si="3"/>
        <v>M</v>
      </c>
    </row>
    <row r="207" spans="1:11">
      <c r="A207" s="75" t="s">
        <v>1802</v>
      </c>
      <c r="B207" s="45" t="str">
        <f>_xlfn.XLOOKUP(Tabla8[[#This Row],[Codigo Area Liquidacion]],TBLAREA[PLANTA],TBLAREA[PROG])</f>
        <v>01</v>
      </c>
      <c r="C207" s="46" t="s">
        <v>11</v>
      </c>
      <c r="D207" s="45" t="str">
        <f>Tabla8[[#This Row],[Numero Documento]]&amp;Tabla8[[#This Row],[PROG]]&amp;LEFT(Tabla8[[#This Row],[Tipo Empleado]],3)</f>
        <v>0010572279701FIJ</v>
      </c>
      <c r="E207" s="45" t="s">
        <v>1054</v>
      </c>
      <c r="F207" s="46" t="s">
        <v>127</v>
      </c>
      <c r="G207" s="45" t="s">
        <v>2602</v>
      </c>
      <c r="H207" s="45" t="s">
        <v>943</v>
      </c>
      <c r="I207" s="47" t="s">
        <v>1458</v>
      </c>
      <c r="J207" s="46" t="s">
        <v>2604</v>
      </c>
      <c r="K207" t="str">
        <f t="shared" si="3"/>
        <v>M</v>
      </c>
    </row>
    <row r="208" spans="1:11">
      <c r="A208" s="75" t="s">
        <v>1803</v>
      </c>
      <c r="B208" s="45" t="str">
        <f>_xlfn.XLOOKUP(Tabla8[[#This Row],[Codigo Area Liquidacion]],TBLAREA[PLANTA],TBLAREA[PROG])</f>
        <v>01</v>
      </c>
      <c r="C208" s="46" t="s">
        <v>11</v>
      </c>
      <c r="D208" s="45" t="str">
        <f>Tabla8[[#This Row],[Numero Documento]]&amp;Tabla8[[#This Row],[PROG]]&amp;LEFT(Tabla8[[#This Row],[Tipo Empleado]],3)</f>
        <v>0011541568901FIJ</v>
      </c>
      <c r="E208" s="45" t="s">
        <v>1073</v>
      </c>
      <c r="F208" s="46" t="s">
        <v>8</v>
      </c>
      <c r="G208" s="45" t="s">
        <v>2602</v>
      </c>
      <c r="H208" s="45" t="s">
        <v>576</v>
      </c>
      <c r="I208" s="47" t="s">
        <v>1487</v>
      </c>
      <c r="J208" s="46" t="s">
        <v>2605</v>
      </c>
      <c r="K208" t="str">
        <f t="shared" si="3"/>
        <v>F</v>
      </c>
    </row>
    <row r="209" spans="1:11">
      <c r="A209" s="75" t="s">
        <v>1804</v>
      </c>
      <c r="B209" s="45" t="str">
        <f>_xlfn.XLOOKUP(Tabla8[[#This Row],[Codigo Area Liquidacion]],TBLAREA[PLANTA],TBLAREA[PROG])</f>
        <v>01</v>
      </c>
      <c r="C209" s="46" t="s">
        <v>11</v>
      </c>
      <c r="D209" s="45" t="str">
        <f>Tabla8[[#This Row],[Numero Documento]]&amp;Tabla8[[#This Row],[PROG]]&amp;LEFT(Tabla8[[#This Row],[Tipo Empleado]],3)</f>
        <v>0340063594601FIJ</v>
      </c>
      <c r="E209" s="45" t="s">
        <v>1022</v>
      </c>
      <c r="F209" s="46" t="s">
        <v>287</v>
      </c>
      <c r="G209" s="45" t="s">
        <v>2602</v>
      </c>
      <c r="H209" s="45" t="s">
        <v>283</v>
      </c>
      <c r="I209" s="47" t="s">
        <v>1447</v>
      </c>
      <c r="J209" s="46" t="s">
        <v>2605</v>
      </c>
      <c r="K209" t="str">
        <f t="shared" si="3"/>
        <v>F</v>
      </c>
    </row>
    <row r="210" spans="1:11">
      <c r="A210" s="75" t="s">
        <v>2730</v>
      </c>
      <c r="B210" s="45" t="str">
        <f>_xlfn.XLOOKUP(Tabla8[[#This Row],[Codigo Area Liquidacion]],TBLAREA[PLANTA],TBLAREA[PROG])</f>
        <v>01</v>
      </c>
      <c r="C210" s="46" t="s">
        <v>2527</v>
      </c>
      <c r="D210" s="45" t="str">
        <f>Tabla8[[#This Row],[Numero Documento]]&amp;Tabla8[[#This Row],[PROG]]&amp;LEFT(Tabla8[[#This Row],[Tipo Empleado]],3)</f>
        <v>0011348281401EMP</v>
      </c>
      <c r="E210" s="45" t="s">
        <v>2698</v>
      </c>
      <c r="F210" s="46" t="s">
        <v>2699</v>
      </c>
      <c r="G210" s="45" t="s">
        <v>2602</v>
      </c>
      <c r="H210" s="45" t="s">
        <v>822</v>
      </c>
      <c r="I210" s="47" t="s">
        <v>1489</v>
      </c>
      <c r="J210" s="46" t="s">
        <v>2604</v>
      </c>
      <c r="K210" t="str">
        <f t="shared" si="3"/>
        <v>M</v>
      </c>
    </row>
    <row r="211" spans="1:11">
      <c r="A211" s="75" t="s">
        <v>1805</v>
      </c>
      <c r="B211" s="45" t="str">
        <f>_xlfn.XLOOKUP(Tabla8[[#This Row],[Codigo Area Liquidacion]],TBLAREA[PLANTA],TBLAREA[PROG])</f>
        <v>01</v>
      </c>
      <c r="C211" s="46" t="s">
        <v>11</v>
      </c>
      <c r="D211" s="45" t="str">
        <f>Tabla8[[#This Row],[Numero Documento]]&amp;Tabla8[[#This Row],[PROG]]&amp;LEFT(Tabla8[[#This Row],[Tipo Empleado]],3)</f>
        <v>0010057529901FIJ</v>
      </c>
      <c r="E211" s="45" t="s">
        <v>1061</v>
      </c>
      <c r="F211" s="46" t="s">
        <v>104</v>
      </c>
      <c r="G211" s="45" t="s">
        <v>2602</v>
      </c>
      <c r="H211" s="45" t="s">
        <v>943</v>
      </c>
      <c r="I211" s="47" t="s">
        <v>1458</v>
      </c>
      <c r="J211" s="46" t="s">
        <v>2605</v>
      </c>
      <c r="K211" t="str">
        <f t="shared" si="3"/>
        <v>F</v>
      </c>
    </row>
    <row r="212" spans="1:11">
      <c r="A212" s="75" t="s">
        <v>2434</v>
      </c>
      <c r="B212" s="45" t="str">
        <f>_xlfn.XLOOKUP(Tabla8[[#This Row],[Codigo Area Liquidacion]],TBLAREA[PLANTA],TBLAREA[PROG])</f>
        <v>01</v>
      </c>
      <c r="C212" s="46" t="s">
        <v>2535</v>
      </c>
      <c r="D212" s="45" t="str">
        <f>Tabla8[[#This Row],[Numero Documento]]&amp;Tabla8[[#This Row],[PROG]]&amp;LEFT(Tabla8[[#This Row],[Tipo Empleado]],3)</f>
        <v>0011226788501PER</v>
      </c>
      <c r="E212" s="45" t="s">
        <v>1533</v>
      </c>
      <c r="F212" s="46" t="s">
        <v>895</v>
      </c>
      <c r="G212" s="45" t="s">
        <v>2602</v>
      </c>
      <c r="H212" s="45" t="s">
        <v>943</v>
      </c>
      <c r="I212" s="47" t="s">
        <v>1458</v>
      </c>
      <c r="J212" s="46" t="s">
        <v>2605</v>
      </c>
      <c r="K212" t="str">
        <f t="shared" si="3"/>
        <v>F</v>
      </c>
    </row>
    <row r="213" spans="1:11">
      <c r="A213" s="75" t="s">
        <v>2121</v>
      </c>
      <c r="B213" s="45" t="str">
        <f>_xlfn.XLOOKUP(Tabla8[[#This Row],[Codigo Area Liquidacion]],TBLAREA[PLANTA],TBLAREA[PROG])</f>
        <v>11</v>
      </c>
      <c r="C213" s="46" t="s">
        <v>11</v>
      </c>
      <c r="D213" s="45" t="str">
        <f>Tabla8[[#This Row],[Numero Documento]]&amp;Tabla8[[#This Row],[PROG]]&amp;LEFT(Tabla8[[#This Row],[Tipo Empleado]],3)</f>
        <v>0310003574411FIJ</v>
      </c>
      <c r="E213" s="45" t="s">
        <v>610</v>
      </c>
      <c r="F213" s="46" t="s">
        <v>30</v>
      </c>
      <c r="G213" s="45" t="s">
        <v>2610</v>
      </c>
      <c r="H213" s="45" t="s">
        <v>601</v>
      </c>
      <c r="I213" s="47" t="s">
        <v>1453</v>
      </c>
      <c r="J213" s="46" t="s">
        <v>2604</v>
      </c>
      <c r="K213" t="str">
        <f t="shared" si="3"/>
        <v>M</v>
      </c>
    </row>
    <row r="214" spans="1:11">
      <c r="A214" s="75" t="s">
        <v>1806</v>
      </c>
      <c r="B214" s="45" t="str">
        <f>_xlfn.XLOOKUP(Tabla8[[#This Row],[Codigo Area Liquidacion]],TBLAREA[PLANTA],TBLAREA[PROG])</f>
        <v>01</v>
      </c>
      <c r="C214" s="46" t="s">
        <v>11</v>
      </c>
      <c r="D214" s="45" t="str">
        <f>Tabla8[[#This Row],[Numero Documento]]&amp;Tabla8[[#This Row],[PROG]]&amp;LEFT(Tabla8[[#This Row],[Tipo Empleado]],3)</f>
        <v>0960026061701FIJ</v>
      </c>
      <c r="E214" s="45" t="s">
        <v>284</v>
      </c>
      <c r="F214" s="46" t="s">
        <v>285</v>
      </c>
      <c r="G214" s="45" t="s">
        <v>2602</v>
      </c>
      <c r="H214" s="45" t="s">
        <v>283</v>
      </c>
      <c r="I214" s="47" t="s">
        <v>1447</v>
      </c>
      <c r="J214" s="46" t="s">
        <v>2605</v>
      </c>
      <c r="K214" t="str">
        <f t="shared" si="3"/>
        <v>F</v>
      </c>
    </row>
    <row r="215" spans="1:11">
      <c r="A215" s="75" t="s">
        <v>2304</v>
      </c>
      <c r="B215" s="45" t="str">
        <f>_xlfn.XLOOKUP(Tabla8[[#This Row],[Codigo Area Liquidacion]],TBLAREA[PLANTA],TBLAREA[PROG])</f>
        <v>01</v>
      </c>
      <c r="C215" s="46" t="s">
        <v>2527</v>
      </c>
      <c r="D215" s="45" t="str">
        <f>Tabla8[[#This Row],[Numero Documento]]&amp;Tabla8[[#This Row],[PROG]]&amp;LEFT(Tabla8[[#This Row],[Tipo Empleado]],3)</f>
        <v>4022099927601EMP</v>
      </c>
      <c r="E215" s="45" t="s">
        <v>1083</v>
      </c>
      <c r="F215" s="46" t="s">
        <v>100</v>
      </c>
      <c r="G215" s="45" t="s">
        <v>2602</v>
      </c>
      <c r="H215" s="45" t="s">
        <v>283</v>
      </c>
      <c r="I215" s="47" t="s">
        <v>1447</v>
      </c>
      <c r="J215" s="46" t="s">
        <v>2605</v>
      </c>
      <c r="K215" t="str">
        <f t="shared" si="3"/>
        <v>F</v>
      </c>
    </row>
    <row r="216" spans="1:11">
      <c r="A216" s="75" t="s">
        <v>1361</v>
      </c>
      <c r="B216" s="45" t="str">
        <f>_xlfn.XLOOKUP(Tabla8[[#This Row],[Codigo Area Liquidacion]],TBLAREA[PLANTA],TBLAREA[PROG])</f>
        <v>11</v>
      </c>
      <c r="C216" s="46" t="s">
        <v>11</v>
      </c>
      <c r="D216" s="45" t="str">
        <f>Tabla8[[#This Row],[Numero Documento]]&amp;Tabla8[[#This Row],[PROG]]&amp;LEFT(Tabla8[[#This Row],[Tipo Empleado]],3)</f>
        <v>0010240231011FIJ</v>
      </c>
      <c r="E216" s="45" t="s">
        <v>114</v>
      </c>
      <c r="F216" s="46" t="s">
        <v>115</v>
      </c>
      <c r="G216" s="45" t="s">
        <v>2610</v>
      </c>
      <c r="H216" s="45" t="s">
        <v>106</v>
      </c>
      <c r="I216" s="47" t="s">
        <v>1469</v>
      </c>
      <c r="J216" s="46" t="s">
        <v>2605</v>
      </c>
      <c r="K216" t="str">
        <f t="shared" si="3"/>
        <v>F</v>
      </c>
    </row>
    <row r="217" spans="1:11">
      <c r="A217" s="75" t="s">
        <v>2305</v>
      </c>
      <c r="B217" s="45" t="str">
        <f>_xlfn.XLOOKUP(Tabla8[[#This Row],[Codigo Area Liquidacion]],TBLAREA[PLANTA],TBLAREA[PROG])</f>
        <v>01</v>
      </c>
      <c r="C217" s="46" t="s">
        <v>2527</v>
      </c>
      <c r="D217" s="45" t="str">
        <f>Tabla8[[#This Row],[Numero Documento]]&amp;Tabla8[[#This Row],[PROG]]&amp;LEFT(Tabla8[[#This Row],[Tipo Empleado]],3)</f>
        <v>0310348585401EMP</v>
      </c>
      <c r="E217" s="45" t="s">
        <v>1406</v>
      </c>
      <c r="F217" s="46" t="s">
        <v>1399</v>
      </c>
      <c r="G217" s="45" t="s">
        <v>2602</v>
      </c>
      <c r="H217" s="45" t="s">
        <v>601</v>
      </c>
      <c r="I217" s="47" t="s">
        <v>1453</v>
      </c>
      <c r="J217" s="46" t="s">
        <v>2605</v>
      </c>
      <c r="K217" t="str">
        <f t="shared" si="3"/>
        <v>F</v>
      </c>
    </row>
    <row r="218" spans="1:11">
      <c r="A218" s="75" t="s">
        <v>2670</v>
      </c>
      <c r="B218" s="45" t="str">
        <f>_xlfn.XLOOKUP(Tabla8[[#This Row],[Codigo Area Liquidacion]],TBLAREA[PLANTA],TBLAREA[PROG])</f>
        <v>11</v>
      </c>
      <c r="C218" s="46" t="s">
        <v>11</v>
      </c>
      <c r="D218" s="45" t="str">
        <f>Tabla8[[#This Row],[Numero Documento]]&amp;Tabla8[[#This Row],[PROG]]&amp;LEFT(Tabla8[[#This Row],[Tipo Empleado]],3)</f>
        <v>4022665157411FIJ</v>
      </c>
      <c r="E218" s="45" t="s">
        <v>2654</v>
      </c>
      <c r="F218" s="46" t="s">
        <v>104</v>
      </c>
      <c r="G218" s="45" t="s">
        <v>2610</v>
      </c>
      <c r="H218" s="45" t="s">
        <v>698</v>
      </c>
      <c r="I218" s="47" t="s">
        <v>1451</v>
      </c>
      <c r="J218" s="46" t="s">
        <v>2605</v>
      </c>
      <c r="K218" t="str">
        <f t="shared" si="3"/>
        <v>F</v>
      </c>
    </row>
    <row r="219" spans="1:11">
      <c r="A219" s="75" t="s">
        <v>1807</v>
      </c>
      <c r="B219" s="45" t="str">
        <f>_xlfn.XLOOKUP(Tabla8[[#This Row],[Codigo Area Liquidacion]],TBLAREA[PLANTA],TBLAREA[PROG])</f>
        <v>01</v>
      </c>
      <c r="C219" s="46" t="s">
        <v>11</v>
      </c>
      <c r="D219" s="45" t="str">
        <f>Tabla8[[#This Row],[Numero Documento]]&amp;Tabla8[[#This Row],[PROG]]&amp;LEFT(Tabla8[[#This Row],[Tipo Empleado]],3)</f>
        <v>0930012317201FIJ</v>
      </c>
      <c r="E219" s="45" t="s">
        <v>781</v>
      </c>
      <c r="F219" s="46" t="s">
        <v>75</v>
      </c>
      <c r="G219" s="45" t="s">
        <v>2602</v>
      </c>
      <c r="H219" s="45" t="s">
        <v>1708</v>
      </c>
      <c r="I219" s="47" t="s">
        <v>1448</v>
      </c>
      <c r="J219" s="46" t="s">
        <v>2605</v>
      </c>
      <c r="K219" t="str">
        <f t="shared" si="3"/>
        <v>F</v>
      </c>
    </row>
    <row r="220" spans="1:11">
      <c r="A220" s="75" t="s">
        <v>2306</v>
      </c>
      <c r="B220" s="45" t="str">
        <f>_xlfn.XLOOKUP(Tabla8[[#This Row],[Codigo Area Liquidacion]],TBLAREA[PLANTA],TBLAREA[PROG])</f>
        <v>01</v>
      </c>
      <c r="C220" s="46" t="s">
        <v>2527</v>
      </c>
      <c r="D220" s="45" t="str">
        <f>Tabla8[[#This Row],[Numero Documento]]&amp;Tabla8[[#This Row],[PROG]]&amp;LEFT(Tabla8[[#This Row],[Tipo Empleado]],3)</f>
        <v>0470108151701EMP</v>
      </c>
      <c r="E220" s="45" t="s">
        <v>881</v>
      </c>
      <c r="F220" s="46" t="s">
        <v>2603</v>
      </c>
      <c r="G220" s="45" t="s">
        <v>2602</v>
      </c>
      <c r="H220" s="45" t="s">
        <v>227</v>
      </c>
      <c r="I220" s="47" t="s">
        <v>1454</v>
      </c>
      <c r="J220" s="46" t="s">
        <v>2605</v>
      </c>
      <c r="K220" t="str">
        <f t="shared" si="3"/>
        <v>F</v>
      </c>
    </row>
    <row r="221" spans="1:11">
      <c r="A221" s="75" t="s">
        <v>2930</v>
      </c>
      <c r="B221" s="45" t="str">
        <f>_xlfn.XLOOKUP(Tabla8[[#This Row],[Codigo Area Liquidacion]],TBLAREA[PLANTA],TBLAREA[PROG])</f>
        <v>01</v>
      </c>
      <c r="C221" s="46" t="s">
        <v>2527</v>
      </c>
      <c r="D221" s="45" t="str">
        <f>Tabla8[[#This Row],[Numero Documento]]&amp;Tabla8[[#This Row],[PROG]]&amp;LEFT(Tabla8[[#This Row],[Tipo Empleado]],3)</f>
        <v>0011790322901EMP</v>
      </c>
      <c r="E221" s="45" t="s">
        <v>2929</v>
      </c>
      <c r="F221" s="46" t="s">
        <v>256</v>
      </c>
      <c r="G221" s="45" t="s">
        <v>2602</v>
      </c>
      <c r="H221" s="45" t="s">
        <v>943</v>
      </c>
      <c r="I221" s="47" t="s">
        <v>1458</v>
      </c>
      <c r="J221" s="46" t="s">
        <v>2604</v>
      </c>
      <c r="K221" t="str">
        <f t="shared" si="3"/>
        <v>M</v>
      </c>
    </row>
    <row r="222" spans="1:11">
      <c r="A222" s="75" t="s">
        <v>1108</v>
      </c>
      <c r="B222" s="45" t="str">
        <f>_xlfn.XLOOKUP(Tabla8[[#This Row],[Codigo Area Liquidacion]],TBLAREA[PLANTA],TBLAREA[PROG])</f>
        <v>01</v>
      </c>
      <c r="C222" s="46" t="s">
        <v>11</v>
      </c>
      <c r="D222" s="45" t="str">
        <f>Tabla8[[#This Row],[Numero Documento]]&amp;Tabla8[[#This Row],[PROG]]&amp;LEFT(Tabla8[[#This Row],[Tipo Empleado]],3)</f>
        <v>0120006276601FIJ</v>
      </c>
      <c r="E222" s="45" t="s">
        <v>286</v>
      </c>
      <c r="F222" s="46" t="s">
        <v>287</v>
      </c>
      <c r="G222" s="45" t="s">
        <v>2602</v>
      </c>
      <c r="H222" s="45" t="s">
        <v>283</v>
      </c>
      <c r="I222" s="47" t="s">
        <v>1447</v>
      </c>
      <c r="J222" s="46" t="s">
        <v>2604</v>
      </c>
      <c r="K222" t="str">
        <f t="shared" si="3"/>
        <v>M</v>
      </c>
    </row>
    <row r="223" spans="1:11">
      <c r="A223" s="75" t="s">
        <v>1808</v>
      </c>
      <c r="B223" s="45" t="str">
        <f>_xlfn.XLOOKUP(Tabla8[[#This Row],[Codigo Area Liquidacion]],TBLAREA[PLANTA],TBLAREA[PROG])</f>
        <v>01</v>
      </c>
      <c r="C223" s="46" t="s">
        <v>11</v>
      </c>
      <c r="D223" s="45" t="str">
        <f>Tabla8[[#This Row],[Numero Documento]]&amp;Tabla8[[#This Row],[PROG]]&amp;LEFT(Tabla8[[#This Row],[Tipo Empleado]],3)</f>
        <v>2250078643301FIJ</v>
      </c>
      <c r="E223" s="45" t="s">
        <v>1691</v>
      </c>
      <c r="F223" s="46" t="s">
        <v>360</v>
      </c>
      <c r="G223" s="45" t="s">
        <v>2602</v>
      </c>
      <c r="H223" s="45" t="s">
        <v>1710</v>
      </c>
      <c r="I223" s="47" t="s">
        <v>1464</v>
      </c>
      <c r="J223" s="46" t="s">
        <v>2604</v>
      </c>
      <c r="K223" t="str">
        <f t="shared" si="3"/>
        <v>M</v>
      </c>
    </row>
    <row r="224" spans="1:11">
      <c r="A224" s="75" t="s">
        <v>2932</v>
      </c>
      <c r="B224" s="45" t="str">
        <f>_xlfn.XLOOKUP(Tabla8[[#This Row],[Codigo Area Liquidacion]],TBLAREA[PLANTA],TBLAREA[PROG])</f>
        <v>01</v>
      </c>
      <c r="C224" s="46" t="s">
        <v>2527</v>
      </c>
      <c r="D224" s="45" t="str">
        <f>Tabla8[[#This Row],[Numero Documento]]&amp;Tabla8[[#This Row],[PROG]]&amp;LEFT(Tabla8[[#This Row],[Tipo Empleado]],3)</f>
        <v>0010379955701EMP</v>
      </c>
      <c r="E224" s="45" t="s">
        <v>2931</v>
      </c>
      <c r="F224" s="46" t="s">
        <v>192</v>
      </c>
      <c r="G224" s="45" t="s">
        <v>2602</v>
      </c>
      <c r="H224" s="45" t="s">
        <v>1713</v>
      </c>
      <c r="I224" s="47" t="s">
        <v>1455</v>
      </c>
      <c r="J224" s="46" t="s">
        <v>2604</v>
      </c>
      <c r="K224" t="str">
        <f t="shared" si="3"/>
        <v>M</v>
      </c>
    </row>
    <row r="225" spans="1:11">
      <c r="A225" s="75" t="s">
        <v>1809</v>
      </c>
      <c r="B225" s="45" t="str">
        <f>_xlfn.XLOOKUP(Tabla8[[#This Row],[Codigo Area Liquidacion]],TBLAREA[PLANTA],TBLAREA[PROG])</f>
        <v>01</v>
      </c>
      <c r="C225" s="46" t="s">
        <v>11</v>
      </c>
      <c r="D225" s="45" t="str">
        <f>Tabla8[[#This Row],[Numero Documento]]&amp;Tabla8[[#This Row],[PROG]]&amp;LEFT(Tabla8[[#This Row],[Tipo Empleado]],3)</f>
        <v>0010004918801FIJ</v>
      </c>
      <c r="E225" s="45" t="s">
        <v>1021</v>
      </c>
      <c r="F225" s="46" t="s">
        <v>360</v>
      </c>
      <c r="G225" s="45" t="s">
        <v>2602</v>
      </c>
      <c r="H225" s="45" t="s">
        <v>1711</v>
      </c>
      <c r="I225" s="47" t="s">
        <v>1478</v>
      </c>
      <c r="J225" s="46" t="s">
        <v>2604</v>
      </c>
      <c r="K225" t="str">
        <f t="shared" si="3"/>
        <v>M</v>
      </c>
    </row>
    <row r="226" spans="1:11">
      <c r="A226" s="75" t="s">
        <v>2801</v>
      </c>
      <c r="B226" s="45" t="str">
        <f>_xlfn.XLOOKUP(Tabla8[[#This Row],[Codigo Area Liquidacion]],TBLAREA[PLANTA],TBLAREA[PROG])</f>
        <v>01</v>
      </c>
      <c r="C226" s="46" t="s">
        <v>2527</v>
      </c>
      <c r="D226" s="45" t="str">
        <f>Tabla8[[#This Row],[Numero Documento]]&amp;Tabla8[[#This Row],[PROG]]&amp;LEFT(Tabla8[[#This Row],[Tipo Empleado]],3)</f>
        <v>0410018158701EMP</v>
      </c>
      <c r="E226" s="45" t="s">
        <v>2800</v>
      </c>
      <c r="F226" s="46" t="s">
        <v>1542</v>
      </c>
      <c r="G226" s="45" t="s">
        <v>2602</v>
      </c>
      <c r="H226" s="45" t="s">
        <v>2397</v>
      </c>
      <c r="I226" s="47" t="s">
        <v>3304</v>
      </c>
      <c r="J226" s="46" t="s">
        <v>2604</v>
      </c>
      <c r="K226" t="str">
        <f t="shared" si="3"/>
        <v>M</v>
      </c>
    </row>
    <row r="227" spans="1:11">
      <c r="A227" s="75" t="s">
        <v>2122</v>
      </c>
      <c r="B227" s="45" t="str">
        <f>_xlfn.XLOOKUP(Tabla8[[#This Row],[Codigo Area Liquidacion]],TBLAREA[PLANTA],TBLAREA[PROG])</f>
        <v>11</v>
      </c>
      <c r="C227" s="46" t="s">
        <v>11</v>
      </c>
      <c r="D227" s="45" t="str">
        <f>Tabla8[[#This Row],[Numero Documento]]&amp;Tabla8[[#This Row],[PROG]]&amp;LEFT(Tabla8[[#This Row],[Tipo Empleado]],3)</f>
        <v>0170012140111FIJ</v>
      </c>
      <c r="E227" s="45" t="s">
        <v>711</v>
      </c>
      <c r="F227" s="46" t="s">
        <v>8</v>
      </c>
      <c r="G227" s="45" t="s">
        <v>2610</v>
      </c>
      <c r="H227" s="45" t="s">
        <v>698</v>
      </c>
      <c r="I227" s="47" t="s">
        <v>1451</v>
      </c>
      <c r="J227" s="46" t="s">
        <v>2604</v>
      </c>
      <c r="K227" t="str">
        <f t="shared" si="3"/>
        <v>M</v>
      </c>
    </row>
    <row r="228" spans="1:11">
      <c r="A228" s="75" t="s">
        <v>2020</v>
      </c>
      <c r="B228" s="45" t="str">
        <f>_xlfn.XLOOKUP(Tabla8[[#This Row],[Codigo Area Liquidacion]],TBLAREA[PLANTA],TBLAREA[PROG])</f>
        <v>13</v>
      </c>
      <c r="C228" s="46" t="s">
        <v>11</v>
      </c>
      <c r="D228" s="45" t="str">
        <f>Tabla8[[#This Row],[Numero Documento]]&amp;Tabla8[[#This Row],[PROG]]&amp;LEFT(Tabla8[[#This Row],[Tipo Empleado]],3)</f>
        <v>0130025572413FIJ</v>
      </c>
      <c r="E228" s="45" t="s">
        <v>1553</v>
      </c>
      <c r="F228" s="46" t="s">
        <v>27</v>
      </c>
      <c r="G228" s="45" t="s">
        <v>2639</v>
      </c>
      <c r="H228" s="45" t="s">
        <v>1707</v>
      </c>
      <c r="I228" s="47" t="s">
        <v>1456</v>
      </c>
      <c r="J228" s="46" t="s">
        <v>2604</v>
      </c>
      <c r="K228" t="str">
        <f t="shared" si="3"/>
        <v>M</v>
      </c>
    </row>
    <row r="229" spans="1:11">
      <c r="A229" s="75" t="s">
        <v>2123</v>
      </c>
      <c r="B229" s="45" t="str">
        <f>_xlfn.XLOOKUP(Tabla8[[#This Row],[Codigo Area Liquidacion]],TBLAREA[PLANTA],TBLAREA[PROG])</f>
        <v>11</v>
      </c>
      <c r="C229" s="46" t="s">
        <v>11</v>
      </c>
      <c r="D229" s="45" t="str">
        <f>Tabla8[[#This Row],[Numero Documento]]&amp;Tabla8[[#This Row],[PROG]]&amp;LEFT(Tabla8[[#This Row],[Tipo Empleado]],3)</f>
        <v>0310324892211FIJ</v>
      </c>
      <c r="E229" s="45" t="s">
        <v>1069</v>
      </c>
      <c r="F229" s="46" t="s">
        <v>1070</v>
      </c>
      <c r="G229" s="45" t="s">
        <v>2610</v>
      </c>
      <c r="H229" s="45" t="s">
        <v>18</v>
      </c>
      <c r="I229" s="47" t="s">
        <v>1508</v>
      </c>
      <c r="J229" s="46" t="s">
        <v>2604</v>
      </c>
      <c r="K229" t="str">
        <f t="shared" si="3"/>
        <v>M</v>
      </c>
    </row>
    <row r="230" spans="1:11">
      <c r="A230" s="75" t="s">
        <v>2124</v>
      </c>
      <c r="B230" s="45" t="str">
        <f>_xlfn.XLOOKUP(Tabla8[[#This Row],[Codigo Area Liquidacion]],TBLAREA[PLANTA],TBLAREA[PROG])</f>
        <v>11</v>
      </c>
      <c r="C230" s="46" t="s">
        <v>11</v>
      </c>
      <c r="D230" s="45" t="str">
        <f>Tabla8[[#This Row],[Numero Documento]]&amp;Tabla8[[#This Row],[PROG]]&amp;LEFT(Tabla8[[#This Row],[Tipo Empleado]],3)</f>
        <v>0010264650211FIJ</v>
      </c>
      <c r="E230" s="45" t="s">
        <v>712</v>
      </c>
      <c r="F230" s="46" t="s">
        <v>42</v>
      </c>
      <c r="G230" s="45" t="s">
        <v>2610</v>
      </c>
      <c r="H230" s="45" t="s">
        <v>698</v>
      </c>
      <c r="I230" s="47" t="s">
        <v>1451</v>
      </c>
      <c r="J230" s="46" t="s">
        <v>2604</v>
      </c>
      <c r="K230" t="str">
        <f t="shared" si="3"/>
        <v>M</v>
      </c>
    </row>
    <row r="231" spans="1:11">
      <c r="A231" s="75" t="s">
        <v>1204</v>
      </c>
      <c r="B231" s="45" t="str">
        <f>_xlfn.XLOOKUP(Tabla8[[#This Row],[Codigo Area Liquidacion]],TBLAREA[PLANTA],TBLAREA[PROG])</f>
        <v>13</v>
      </c>
      <c r="C231" s="46" t="s">
        <v>11</v>
      </c>
      <c r="D231" s="45" t="str">
        <f>Tabla8[[#This Row],[Numero Documento]]&amp;Tabla8[[#This Row],[PROG]]&amp;LEFT(Tabla8[[#This Row],[Tipo Empleado]],3)</f>
        <v>0011524115013FIJ</v>
      </c>
      <c r="E231" s="45" t="s">
        <v>502</v>
      </c>
      <c r="F231" s="46" t="s">
        <v>402</v>
      </c>
      <c r="G231" s="45" t="s">
        <v>2639</v>
      </c>
      <c r="H231" s="45" t="s">
        <v>1707</v>
      </c>
      <c r="I231" s="47" t="s">
        <v>1456</v>
      </c>
      <c r="J231" s="46" t="s">
        <v>2604</v>
      </c>
      <c r="K231" t="str">
        <f t="shared" si="3"/>
        <v>M</v>
      </c>
    </row>
    <row r="232" spans="1:11">
      <c r="A232" s="75" t="s">
        <v>2876</v>
      </c>
      <c r="B232" s="45" t="str">
        <f>_xlfn.XLOOKUP(Tabla8[[#This Row],[Codigo Area Liquidacion]],TBLAREA[PLANTA],TBLAREA[PROG])</f>
        <v>11</v>
      </c>
      <c r="C232" s="46" t="s">
        <v>11</v>
      </c>
      <c r="D232" s="45" t="str">
        <f>Tabla8[[#This Row],[Numero Documento]]&amp;Tabla8[[#This Row],[PROG]]&amp;LEFT(Tabla8[[#This Row],[Tipo Empleado]],3)</f>
        <v>0011600180111FIJ</v>
      </c>
      <c r="E232" s="45" t="s">
        <v>2875</v>
      </c>
      <c r="F232" s="46" t="s">
        <v>402</v>
      </c>
      <c r="G232" s="45" t="s">
        <v>2610</v>
      </c>
      <c r="H232" s="45" t="s">
        <v>698</v>
      </c>
      <c r="I232" s="47" t="s">
        <v>1451</v>
      </c>
      <c r="J232" s="46" t="s">
        <v>2604</v>
      </c>
      <c r="K232" t="str">
        <f t="shared" si="3"/>
        <v>M</v>
      </c>
    </row>
    <row r="233" spans="1:11">
      <c r="A233" s="75" t="s">
        <v>1109</v>
      </c>
      <c r="B233" s="45" t="str">
        <f>_xlfn.XLOOKUP(Tabla8[[#This Row],[Codigo Area Liquidacion]],TBLAREA[PLANTA],TBLAREA[PROG])</f>
        <v>01</v>
      </c>
      <c r="C233" s="46" t="s">
        <v>11</v>
      </c>
      <c r="D233" s="45" t="str">
        <f>Tabla8[[#This Row],[Numero Documento]]&amp;Tabla8[[#This Row],[PROG]]&amp;LEFT(Tabla8[[#This Row],[Tipo Empleado]],3)</f>
        <v>0011602482901FIJ</v>
      </c>
      <c r="E233" s="45" t="s">
        <v>150</v>
      </c>
      <c r="F233" s="46" t="s">
        <v>10</v>
      </c>
      <c r="G233" s="45" t="s">
        <v>2602</v>
      </c>
      <c r="H233" s="45" t="s">
        <v>314</v>
      </c>
      <c r="I233" s="47" t="s">
        <v>1473</v>
      </c>
      <c r="J233" s="46" t="s">
        <v>2605</v>
      </c>
      <c r="K233" t="str">
        <f t="shared" si="3"/>
        <v>F</v>
      </c>
    </row>
    <row r="234" spans="1:11">
      <c r="A234" s="75" t="s">
        <v>2307</v>
      </c>
      <c r="B234" s="45" t="str">
        <f>_xlfn.XLOOKUP(Tabla8[[#This Row],[Codigo Area Liquidacion]],TBLAREA[PLANTA],TBLAREA[PROG])</f>
        <v>01</v>
      </c>
      <c r="C234" s="46" t="s">
        <v>2527</v>
      </c>
      <c r="D234" s="45" t="str">
        <f>Tabla8[[#This Row],[Numero Documento]]&amp;Tabla8[[#This Row],[PROG]]&amp;LEFT(Tabla8[[#This Row],[Tipo Empleado]],3)</f>
        <v>0310358702201EMP</v>
      </c>
      <c r="E234" s="45" t="s">
        <v>891</v>
      </c>
      <c r="F234" s="46" t="s">
        <v>2606</v>
      </c>
      <c r="G234" s="45" t="s">
        <v>2602</v>
      </c>
      <c r="H234" s="45" t="s">
        <v>601</v>
      </c>
      <c r="I234" s="47" t="s">
        <v>1453</v>
      </c>
      <c r="J234" s="46" t="s">
        <v>2605</v>
      </c>
      <c r="K234" t="str">
        <f t="shared" si="3"/>
        <v>F</v>
      </c>
    </row>
    <row r="235" spans="1:11">
      <c r="A235" s="75" t="s">
        <v>1110</v>
      </c>
      <c r="B235" s="45" t="str">
        <f>_xlfn.XLOOKUP(Tabla8[[#This Row],[Codigo Area Liquidacion]],TBLAREA[PLANTA],TBLAREA[PROG])</f>
        <v>11</v>
      </c>
      <c r="C235" s="46" t="s">
        <v>11</v>
      </c>
      <c r="D235" s="45" t="str">
        <f>Tabla8[[#This Row],[Numero Documento]]&amp;Tabla8[[#This Row],[PROG]]&amp;LEFT(Tabla8[[#This Row],[Tipo Empleado]],3)</f>
        <v>0100071434311FIJ</v>
      </c>
      <c r="E235" s="45" t="s">
        <v>255</v>
      </c>
      <c r="F235" s="46" t="s">
        <v>256</v>
      </c>
      <c r="G235" s="45" t="s">
        <v>2610</v>
      </c>
      <c r="H235" s="45" t="s">
        <v>73</v>
      </c>
      <c r="I235" s="47" t="s">
        <v>1463</v>
      </c>
      <c r="J235" s="46" t="s">
        <v>2605</v>
      </c>
      <c r="K235" t="str">
        <f t="shared" si="3"/>
        <v>F</v>
      </c>
    </row>
    <row r="236" spans="1:11">
      <c r="A236" s="75" t="s">
        <v>1810</v>
      </c>
      <c r="B236" s="45" t="str">
        <f>_xlfn.XLOOKUP(Tabla8[[#This Row],[Codigo Area Liquidacion]],TBLAREA[PLANTA],TBLAREA[PROG])</f>
        <v>01</v>
      </c>
      <c r="C236" s="46" t="s">
        <v>11</v>
      </c>
      <c r="D236" s="45" t="str">
        <f>Tabla8[[#This Row],[Numero Documento]]&amp;Tabla8[[#This Row],[PROG]]&amp;LEFT(Tabla8[[#This Row],[Tipo Empleado]],3)</f>
        <v>0080027259301FIJ</v>
      </c>
      <c r="E236" s="45" t="s">
        <v>782</v>
      </c>
      <c r="F236" s="46" t="s">
        <v>783</v>
      </c>
      <c r="G236" s="45" t="s">
        <v>2602</v>
      </c>
      <c r="H236" s="45" t="s">
        <v>1708</v>
      </c>
      <c r="I236" s="47" t="s">
        <v>1448</v>
      </c>
      <c r="J236" s="46" t="s">
        <v>2605</v>
      </c>
      <c r="K236" t="str">
        <f t="shared" si="3"/>
        <v>F</v>
      </c>
    </row>
    <row r="237" spans="1:11">
      <c r="A237" s="75" t="s">
        <v>2435</v>
      </c>
      <c r="B237" s="45" t="str">
        <f>_xlfn.XLOOKUP(Tabla8[[#This Row],[Codigo Area Liquidacion]],TBLAREA[PLANTA],TBLAREA[PROG])</f>
        <v>01</v>
      </c>
      <c r="C237" s="46" t="s">
        <v>2535</v>
      </c>
      <c r="D237" s="45" t="str">
        <f>Tabla8[[#This Row],[Numero Documento]]&amp;Tabla8[[#This Row],[PROG]]&amp;LEFT(Tabla8[[#This Row],[Tipo Empleado]],3)</f>
        <v>0011782466401PER</v>
      </c>
      <c r="E237" s="45" t="s">
        <v>1539</v>
      </c>
      <c r="F237" s="46" t="s">
        <v>895</v>
      </c>
      <c r="G237" s="45" t="s">
        <v>2602</v>
      </c>
      <c r="H237" s="45" t="s">
        <v>943</v>
      </c>
      <c r="I237" s="47" t="s">
        <v>1458</v>
      </c>
      <c r="J237" s="46" t="s">
        <v>2604</v>
      </c>
      <c r="K237" t="str">
        <f t="shared" si="3"/>
        <v>M</v>
      </c>
    </row>
    <row r="238" spans="1:11">
      <c r="A238" s="75" t="s">
        <v>1811</v>
      </c>
      <c r="B238" s="45" t="str">
        <f>_xlfn.XLOOKUP(Tabla8[[#This Row],[Codigo Area Liquidacion]],TBLAREA[PLANTA],TBLAREA[PROG])</f>
        <v>01</v>
      </c>
      <c r="C238" s="46" t="s">
        <v>11</v>
      </c>
      <c r="D238" s="45" t="str">
        <f>Tabla8[[#This Row],[Numero Documento]]&amp;Tabla8[[#This Row],[PROG]]&amp;LEFT(Tabla8[[#This Row],[Tipo Empleado]],3)</f>
        <v>2250070589601FIJ</v>
      </c>
      <c r="E238" s="45" t="s">
        <v>1743</v>
      </c>
      <c r="F238" s="46" t="s">
        <v>32</v>
      </c>
      <c r="G238" s="45" t="s">
        <v>2602</v>
      </c>
      <c r="H238" s="45" t="s">
        <v>1709</v>
      </c>
      <c r="I238" s="47" t="s">
        <v>1479</v>
      </c>
      <c r="J238" s="46" t="s">
        <v>2605</v>
      </c>
      <c r="K238" t="str">
        <f t="shared" si="3"/>
        <v>F</v>
      </c>
    </row>
    <row r="239" spans="1:11">
      <c r="A239" s="75" t="s">
        <v>2125</v>
      </c>
      <c r="B239" s="45" t="str">
        <f>_xlfn.XLOOKUP(Tabla8[[#This Row],[Codigo Area Liquidacion]],TBLAREA[PLANTA],TBLAREA[PROG])</f>
        <v>11</v>
      </c>
      <c r="C239" s="46" t="s">
        <v>11</v>
      </c>
      <c r="D239" s="45" t="str">
        <f>Tabla8[[#This Row],[Numero Documento]]&amp;Tabla8[[#This Row],[PROG]]&amp;LEFT(Tabla8[[#This Row],[Tipo Empleado]],3)</f>
        <v>0310341030811FIJ</v>
      </c>
      <c r="E239" s="45" t="s">
        <v>1078</v>
      </c>
      <c r="F239" s="46" t="s">
        <v>402</v>
      </c>
      <c r="G239" s="45" t="s">
        <v>2610</v>
      </c>
      <c r="H239" s="45" t="s">
        <v>601</v>
      </c>
      <c r="I239" s="47" t="s">
        <v>1453</v>
      </c>
      <c r="J239" s="46" t="s">
        <v>2604</v>
      </c>
      <c r="K239" t="str">
        <f t="shared" si="3"/>
        <v>M</v>
      </c>
    </row>
    <row r="240" spans="1:11">
      <c r="A240" s="75" t="s">
        <v>2436</v>
      </c>
      <c r="B240" s="45" t="str">
        <f>_xlfn.XLOOKUP(Tabla8[[#This Row],[Codigo Area Liquidacion]],TBLAREA[PLANTA],TBLAREA[PROG])</f>
        <v>01</v>
      </c>
      <c r="C240" s="46" t="s">
        <v>2535</v>
      </c>
      <c r="D240" s="45" t="str">
        <f>Tabla8[[#This Row],[Numero Documento]]&amp;Tabla8[[#This Row],[PROG]]&amp;LEFT(Tabla8[[#This Row],[Tipo Empleado]],3)</f>
        <v>4022302567301PER</v>
      </c>
      <c r="E240" s="45" t="s">
        <v>1593</v>
      </c>
      <c r="F240" s="46" t="s">
        <v>895</v>
      </c>
      <c r="G240" s="45" t="s">
        <v>2602</v>
      </c>
      <c r="H240" s="45" t="s">
        <v>943</v>
      </c>
      <c r="I240" s="47" t="s">
        <v>1458</v>
      </c>
      <c r="J240" s="46" t="s">
        <v>2604</v>
      </c>
      <c r="K240" t="str">
        <f t="shared" si="3"/>
        <v>M</v>
      </c>
    </row>
    <row r="241" spans="1:11">
      <c r="A241" s="75" t="s">
        <v>1311</v>
      </c>
      <c r="B241" s="45" t="str">
        <f>_xlfn.XLOOKUP(Tabla8[[#This Row],[Codigo Area Liquidacion]],TBLAREA[PLANTA],TBLAREA[PROG])</f>
        <v>11</v>
      </c>
      <c r="C241" s="46" t="s">
        <v>11</v>
      </c>
      <c r="D241" s="45" t="str">
        <f>Tabla8[[#This Row],[Numero Documento]]&amp;Tabla8[[#This Row],[PROG]]&amp;LEFT(Tabla8[[#This Row],[Tipo Empleado]],3)</f>
        <v>0010058298011FIJ</v>
      </c>
      <c r="E241" s="45" t="s">
        <v>713</v>
      </c>
      <c r="F241" s="46" t="s">
        <v>157</v>
      </c>
      <c r="G241" s="45" t="s">
        <v>2610</v>
      </c>
      <c r="H241" s="45" t="s">
        <v>698</v>
      </c>
      <c r="I241" s="47" t="s">
        <v>1451</v>
      </c>
      <c r="J241" s="46" t="s">
        <v>2605</v>
      </c>
      <c r="K241" t="str">
        <f t="shared" si="3"/>
        <v>F</v>
      </c>
    </row>
    <row r="242" spans="1:11">
      <c r="A242" s="75" t="s">
        <v>2934</v>
      </c>
      <c r="B242" s="45" t="str">
        <f>_xlfn.XLOOKUP(Tabla8[[#This Row],[Codigo Area Liquidacion]],TBLAREA[PLANTA],TBLAREA[PROG])</f>
        <v>01</v>
      </c>
      <c r="C242" s="46" t="s">
        <v>2527</v>
      </c>
      <c r="D242" s="45" t="str">
        <f>Tabla8[[#This Row],[Numero Documento]]&amp;Tabla8[[#This Row],[PROG]]&amp;LEFT(Tabla8[[#This Row],[Tipo Empleado]],3)</f>
        <v>0540088816901EMP</v>
      </c>
      <c r="E242" s="45" t="s">
        <v>2933</v>
      </c>
      <c r="F242" s="46" t="s">
        <v>983</v>
      </c>
      <c r="G242" s="45" t="s">
        <v>2602</v>
      </c>
      <c r="H242" s="45" t="s">
        <v>552</v>
      </c>
      <c r="I242" s="47" t="s">
        <v>1468</v>
      </c>
      <c r="J242" s="46" t="s">
        <v>2605</v>
      </c>
      <c r="K242" t="str">
        <f t="shared" si="3"/>
        <v>F</v>
      </c>
    </row>
    <row r="243" spans="1:11">
      <c r="A243" s="75" t="s">
        <v>2308</v>
      </c>
      <c r="B243" s="45" t="str">
        <f>_xlfn.XLOOKUP(Tabla8[[#This Row],[Codigo Area Liquidacion]],TBLAREA[PLANTA],TBLAREA[PROG])</f>
        <v>01</v>
      </c>
      <c r="C243" s="46" t="s">
        <v>2527</v>
      </c>
      <c r="D243" s="45" t="str">
        <f>Tabla8[[#This Row],[Numero Documento]]&amp;Tabla8[[#This Row],[PROG]]&amp;LEFT(Tabla8[[#This Row],[Tipo Empleado]],3)</f>
        <v>0020163591901EMP</v>
      </c>
      <c r="E243" s="45" t="s">
        <v>1635</v>
      </c>
      <c r="F243" s="46" t="s">
        <v>100</v>
      </c>
      <c r="G243" s="45" t="s">
        <v>2602</v>
      </c>
      <c r="H243" s="45" t="s">
        <v>283</v>
      </c>
      <c r="I243" s="47" t="s">
        <v>1447</v>
      </c>
      <c r="J243" s="46" t="s">
        <v>2604</v>
      </c>
      <c r="K243" t="str">
        <f t="shared" si="3"/>
        <v>M</v>
      </c>
    </row>
    <row r="244" spans="1:11">
      <c r="A244" s="75" t="s">
        <v>2309</v>
      </c>
      <c r="B244" s="45" t="str">
        <f>_xlfn.XLOOKUP(Tabla8[[#This Row],[Codigo Area Liquidacion]],TBLAREA[PLANTA],TBLAREA[PROG])</f>
        <v>01</v>
      </c>
      <c r="C244" s="46" t="s">
        <v>2527</v>
      </c>
      <c r="D244" s="45" t="str">
        <f>Tabla8[[#This Row],[Numero Documento]]&amp;Tabla8[[#This Row],[PROG]]&amp;LEFT(Tabla8[[#This Row],[Tipo Empleado]],3)</f>
        <v>4022608025301EMP</v>
      </c>
      <c r="E244" s="45" t="s">
        <v>1749</v>
      </c>
      <c r="F244" s="46" t="s">
        <v>129</v>
      </c>
      <c r="G244" s="45" t="s">
        <v>2602</v>
      </c>
      <c r="H244" s="45" t="s">
        <v>1080</v>
      </c>
      <c r="I244" s="47" t="s">
        <v>1506</v>
      </c>
      <c r="J244" s="46" t="s">
        <v>2604</v>
      </c>
      <c r="K244" t="str">
        <f t="shared" si="3"/>
        <v>M</v>
      </c>
    </row>
    <row r="245" spans="1:11">
      <c r="A245" s="75" t="s">
        <v>2835</v>
      </c>
      <c r="B245" s="45" t="str">
        <f>_xlfn.XLOOKUP(Tabla8[[#This Row],[Codigo Area Liquidacion]],TBLAREA[PLANTA],TBLAREA[PROG])</f>
        <v>01</v>
      </c>
      <c r="C245" s="46" t="s">
        <v>11</v>
      </c>
      <c r="D245" s="45" t="str">
        <f>Tabla8[[#This Row],[Numero Documento]]&amp;Tabla8[[#This Row],[PROG]]&amp;LEFT(Tabla8[[#This Row],[Tipo Empleado]],3)</f>
        <v>2230180165401FIJ</v>
      </c>
      <c r="E245" s="45" t="s">
        <v>2834</v>
      </c>
      <c r="F245" s="46" t="s">
        <v>10</v>
      </c>
      <c r="G245" s="45" t="s">
        <v>2602</v>
      </c>
      <c r="H245" s="45" t="s">
        <v>333</v>
      </c>
      <c r="I245" s="47" t="s">
        <v>1459</v>
      </c>
      <c r="J245" s="46" t="s">
        <v>2605</v>
      </c>
      <c r="K245" t="str">
        <f t="shared" si="3"/>
        <v>F</v>
      </c>
    </row>
    <row r="246" spans="1:11">
      <c r="A246" s="75" t="s">
        <v>2310</v>
      </c>
      <c r="B246" s="45" t="str">
        <f>_xlfn.XLOOKUP(Tabla8[[#This Row],[Codigo Area Liquidacion]],TBLAREA[PLANTA],TBLAREA[PROG])</f>
        <v>01</v>
      </c>
      <c r="C246" s="46" t="s">
        <v>2527</v>
      </c>
      <c r="D246" s="45" t="str">
        <f>Tabla8[[#This Row],[Numero Documento]]&amp;Tabla8[[#This Row],[PROG]]&amp;LEFT(Tabla8[[#This Row],[Tipo Empleado]],3)</f>
        <v>2240033787301EMP</v>
      </c>
      <c r="E246" s="45" t="s">
        <v>1407</v>
      </c>
      <c r="F246" s="46" t="s">
        <v>2606</v>
      </c>
      <c r="G246" s="45" t="s">
        <v>2602</v>
      </c>
      <c r="H246" s="45" t="s">
        <v>204</v>
      </c>
      <c r="I246" s="47" t="s">
        <v>2530</v>
      </c>
      <c r="J246" s="46" t="s">
        <v>2605</v>
      </c>
      <c r="K246" t="str">
        <f t="shared" si="3"/>
        <v>F</v>
      </c>
    </row>
    <row r="247" spans="1:11">
      <c r="A247" s="75" t="s">
        <v>1812</v>
      </c>
      <c r="B247" s="45" t="str">
        <f>_xlfn.XLOOKUP(Tabla8[[#This Row],[Codigo Area Liquidacion]],TBLAREA[PLANTA],TBLAREA[PROG])</f>
        <v>01</v>
      </c>
      <c r="C247" s="46" t="s">
        <v>11</v>
      </c>
      <c r="D247" s="45" t="str">
        <f>Tabla8[[#This Row],[Numero Documento]]&amp;Tabla8[[#This Row],[PROG]]&amp;LEFT(Tabla8[[#This Row],[Tipo Empleado]],3)</f>
        <v>4021116593701FIJ</v>
      </c>
      <c r="E247" s="45" t="s">
        <v>1020</v>
      </c>
      <c r="F247" s="46" t="s">
        <v>10</v>
      </c>
      <c r="G247" s="45" t="s">
        <v>2602</v>
      </c>
      <c r="H247" s="45" t="s">
        <v>261</v>
      </c>
      <c r="I247" s="47" t="s">
        <v>1466</v>
      </c>
      <c r="J247" s="46" t="s">
        <v>2605</v>
      </c>
      <c r="K247" t="str">
        <f t="shared" si="3"/>
        <v>F</v>
      </c>
    </row>
    <row r="248" spans="1:11">
      <c r="A248" s="75" t="s">
        <v>1813</v>
      </c>
      <c r="B248" s="45" t="str">
        <f>_xlfn.XLOOKUP(Tabla8[[#This Row],[Codigo Area Liquidacion]],TBLAREA[PLANTA],TBLAREA[PROG])</f>
        <v>01</v>
      </c>
      <c r="C248" s="46" t="s">
        <v>11</v>
      </c>
      <c r="D248" s="45" t="str">
        <f>Tabla8[[#This Row],[Numero Documento]]&amp;Tabla8[[#This Row],[PROG]]&amp;LEFT(Tabla8[[#This Row],[Tipo Empleado]],3)</f>
        <v>0010391003001FIJ</v>
      </c>
      <c r="E248" s="45" t="s">
        <v>288</v>
      </c>
      <c r="F248" s="46" t="s">
        <v>289</v>
      </c>
      <c r="G248" s="45" t="s">
        <v>2602</v>
      </c>
      <c r="H248" s="45" t="s">
        <v>283</v>
      </c>
      <c r="I248" s="47" t="s">
        <v>1447</v>
      </c>
      <c r="J248" s="46" t="s">
        <v>2604</v>
      </c>
      <c r="K248" t="str">
        <f t="shared" si="3"/>
        <v>M</v>
      </c>
    </row>
    <row r="249" spans="1:11">
      <c r="A249" s="75" t="s">
        <v>1111</v>
      </c>
      <c r="B249" s="45" t="str">
        <f>_xlfn.XLOOKUP(Tabla8[[#This Row],[Codigo Area Liquidacion]],TBLAREA[PLANTA],TBLAREA[PROG])</f>
        <v>01</v>
      </c>
      <c r="C249" s="46" t="s">
        <v>11</v>
      </c>
      <c r="D249" s="45" t="str">
        <f>Tabla8[[#This Row],[Numero Documento]]&amp;Tabla8[[#This Row],[PROG]]&amp;LEFT(Tabla8[[#This Row],[Tipo Empleado]],3)</f>
        <v>0010129229001FIJ</v>
      </c>
      <c r="E249" s="45" t="s">
        <v>2623</v>
      </c>
      <c r="F249" s="46" t="s">
        <v>2624</v>
      </c>
      <c r="G249" s="45" t="s">
        <v>2602</v>
      </c>
      <c r="H249" s="45" t="s">
        <v>822</v>
      </c>
      <c r="I249" s="47" t="s">
        <v>1489</v>
      </c>
      <c r="J249" s="46" t="s">
        <v>2605</v>
      </c>
      <c r="K249" t="str">
        <f t="shared" si="3"/>
        <v>F</v>
      </c>
    </row>
    <row r="250" spans="1:11">
      <c r="A250" s="75" t="s">
        <v>1112</v>
      </c>
      <c r="B250" s="45" t="str">
        <f>_xlfn.XLOOKUP(Tabla8[[#This Row],[Codigo Area Liquidacion]],TBLAREA[PLANTA],TBLAREA[PROG])</f>
        <v>01</v>
      </c>
      <c r="C250" s="46" t="s">
        <v>11</v>
      </c>
      <c r="D250" s="45" t="str">
        <f>Tabla8[[#This Row],[Numero Documento]]&amp;Tabla8[[#This Row],[PROG]]&amp;LEFT(Tabla8[[#This Row],[Tipo Empleado]],3)</f>
        <v>0100038614201FIJ</v>
      </c>
      <c r="E250" s="45" t="s">
        <v>213</v>
      </c>
      <c r="F250" s="46" t="s">
        <v>10</v>
      </c>
      <c r="G250" s="45" t="s">
        <v>2602</v>
      </c>
      <c r="H250" s="45" t="s">
        <v>1715</v>
      </c>
      <c r="I250" s="47" t="s">
        <v>1465</v>
      </c>
      <c r="J250" s="46" t="s">
        <v>2605</v>
      </c>
      <c r="K250" t="str">
        <f t="shared" si="3"/>
        <v>F</v>
      </c>
    </row>
    <row r="251" spans="1:11">
      <c r="A251" s="75" t="s">
        <v>2437</v>
      </c>
      <c r="B251" s="45" t="str">
        <f>_xlfn.XLOOKUP(Tabla8[[#This Row],[Codigo Area Liquidacion]],TBLAREA[PLANTA],TBLAREA[PROG])</f>
        <v>01</v>
      </c>
      <c r="C251" s="46" t="s">
        <v>2535</v>
      </c>
      <c r="D251" s="45" t="str">
        <f>Tabla8[[#This Row],[Numero Documento]]&amp;Tabla8[[#This Row],[PROG]]&amp;LEFT(Tabla8[[#This Row],[Tipo Empleado]],3)</f>
        <v>0160017941801PER</v>
      </c>
      <c r="E251" s="45" t="s">
        <v>897</v>
      </c>
      <c r="F251" s="46" t="s">
        <v>895</v>
      </c>
      <c r="G251" s="45" t="s">
        <v>2602</v>
      </c>
      <c r="H251" s="45" t="s">
        <v>943</v>
      </c>
      <c r="I251" s="47" t="s">
        <v>1458</v>
      </c>
      <c r="J251" s="46" t="s">
        <v>2604</v>
      </c>
      <c r="K251" t="str">
        <f t="shared" si="3"/>
        <v>M</v>
      </c>
    </row>
    <row r="252" spans="1:11">
      <c r="A252" s="75" t="s">
        <v>2937</v>
      </c>
      <c r="B252" s="45" t="str">
        <f>_xlfn.XLOOKUP(Tabla8[[#This Row],[Codigo Area Liquidacion]],TBLAREA[PLANTA],TBLAREA[PROG])</f>
        <v>01</v>
      </c>
      <c r="C252" s="46" t="s">
        <v>2527</v>
      </c>
      <c r="D252" s="45" t="str">
        <f>Tabla8[[#This Row],[Numero Documento]]&amp;Tabla8[[#This Row],[PROG]]&amp;LEFT(Tabla8[[#This Row],[Tipo Empleado]],3)</f>
        <v>0010002802601EMP</v>
      </c>
      <c r="E252" s="45" t="s">
        <v>2936</v>
      </c>
      <c r="F252" s="46" t="s">
        <v>192</v>
      </c>
      <c r="G252" s="45" t="s">
        <v>2602</v>
      </c>
      <c r="H252" s="45" t="s">
        <v>106</v>
      </c>
      <c r="I252" s="47" t="s">
        <v>1469</v>
      </c>
      <c r="J252" s="46" t="s">
        <v>2604</v>
      </c>
      <c r="K252" t="str">
        <f t="shared" si="3"/>
        <v>M</v>
      </c>
    </row>
    <row r="253" spans="1:11">
      <c r="A253" s="75" t="s">
        <v>1814</v>
      </c>
      <c r="B253" s="45" t="str">
        <f>_xlfn.XLOOKUP(Tabla8[[#This Row],[Codigo Area Liquidacion]],TBLAREA[PLANTA],TBLAREA[PROG])</f>
        <v>01</v>
      </c>
      <c r="C253" s="46" t="s">
        <v>11</v>
      </c>
      <c r="D253" s="45" t="str">
        <f>Tabla8[[#This Row],[Numero Documento]]&amp;Tabla8[[#This Row],[PROG]]&amp;LEFT(Tabla8[[#This Row],[Tipo Empleado]],3)</f>
        <v>0010426807301FIJ</v>
      </c>
      <c r="E253" s="45" t="s">
        <v>195</v>
      </c>
      <c r="F253" s="46" t="s">
        <v>90</v>
      </c>
      <c r="G253" s="45" t="s">
        <v>2602</v>
      </c>
      <c r="H253" s="45" t="s">
        <v>189</v>
      </c>
      <c r="I253" s="47" t="s">
        <v>1491</v>
      </c>
      <c r="J253" s="46" t="s">
        <v>2604</v>
      </c>
      <c r="K253" t="str">
        <f t="shared" si="3"/>
        <v>M</v>
      </c>
    </row>
    <row r="254" spans="1:11">
      <c r="A254" s="75" t="s">
        <v>2438</v>
      </c>
      <c r="B254" s="45" t="str">
        <f>_xlfn.XLOOKUP(Tabla8[[#This Row],[Codigo Area Liquidacion]],TBLAREA[PLANTA],TBLAREA[PROG])</f>
        <v>01</v>
      </c>
      <c r="C254" s="46" t="s">
        <v>2535</v>
      </c>
      <c r="D254" s="45" t="str">
        <f>Tabla8[[#This Row],[Numero Documento]]&amp;Tabla8[[#This Row],[PROG]]&amp;LEFT(Tabla8[[#This Row],[Tipo Empleado]],3)</f>
        <v>2280000507001PER</v>
      </c>
      <c r="E254" s="45" t="s">
        <v>1430</v>
      </c>
      <c r="F254" s="46" t="s">
        <v>895</v>
      </c>
      <c r="G254" s="45" t="s">
        <v>2602</v>
      </c>
      <c r="H254" s="45" t="s">
        <v>943</v>
      </c>
      <c r="I254" s="47" t="s">
        <v>1458</v>
      </c>
      <c r="J254" s="46" t="s">
        <v>2604</v>
      </c>
      <c r="K254" t="str">
        <f t="shared" si="3"/>
        <v>M</v>
      </c>
    </row>
    <row r="255" spans="1:11">
      <c r="A255" s="75" t="s">
        <v>1312</v>
      </c>
      <c r="B255" s="45" t="str">
        <f>_xlfn.XLOOKUP(Tabla8[[#This Row],[Codigo Area Liquidacion]],TBLAREA[PLANTA],TBLAREA[PROG])</f>
        <v>11</v>
      </c>
      <c r="C255" s="46" t="s">
        <v>11</v>
      </c>
      <c r="D255" s="45" t="str">
        <f>Tabla8[[#This Row],[Numero Documento]]&amp;Tabla8[[#This Row],[PROG]]&amp;LEFT(Tabla8[[#This Row],[Tipo Empleado]],3)</f>
        <v>0010960652511FIJ</v>
      </c>
      <c r="E255" s="45" t="s">
        <v>714</v>
      </c>
      <c r="F255" s="46" t="s">
        <v>8</v>
      </c>
      <c r="G255" s="45" t="s">
        <v>2610</v>
      </c>
      <c r="H255" s="45" t="s">
        <v>698</v>
      </c>
      <c r="I255" s="47" t="s">
        <v>1451</v>
      </c>
      <c r="J255" s="46" t="s">
        <v>2605</v>
      </c>
      <c r="K255" t="str">
        <f t="shared" si="3"/>
        <v>F</v>
      </c>
    </row>
    <row r="256" spans="1:11">
      <c r="A256" s="75" t="s">
        <v>1815</v>
      </c>
      <c r="B256" s="45" t="str">
        <f>_xlfn.XLOOKUP(Tabla8[[#This Row],[Codigo Area Liquidacion]],TBLAREA[PLANTA],TBLAREA[PROG])</f>
        <v>01</v>
      </c>
      <c r="C256" s="46" t="s">
        <v>11</v>
      </c>
      <c r="D256" s="45" t="str">
        <f>Tabla8[[#This Row],[Numero Documento]]&amp;Tabla8[[#This Row],[PROG]]&amp;LEFT(Tabla8[[#This Row],[Tipo Empleado]],3)</f>
        <v>0010469262901FIJ</v>
      </c>
      <c r="E256" s="45" t="s">
        <v>554</v>
      </c>
      <c r="F256" s="46" t="s">
        <v>555</v>
      </c>
      <c r="G256" s="45" t="s">
        <v>2602</v>
      </c>
      <c r="H256" s="45" t="s">
        <v>189</v>
      </c>
      <c r="I256" s="47" t="s">
        <v>1491</v>
      </c>
      <c r="J256" s="46" t="s">
        <v>2604</v>
      </c>
      <c r="K256" t="str">
        <f t="shared" si="3"/>
        <v>M</v>
      </c>
    </row>
    <row r="257" spans="1:11">
      <c r="A257" s="75" t="s">
        <v>2126</v>
      </c>
      <c r="B257" s="45" t="str">
        <f>_xlfn.XLOOKUP(Tabla8[[#This Row],[Codigo Area Liquidacion]],TBLAREA[PLANTA],TBLAREA[PROG])</f>
        <v>11</v>
      </c>
      <c r="C257" s="46" t="s">
        <v>11</v>
      </c>
      <c r="D257" s="45" t="str">
        <f>Tabla8[[#This Row],[Numero Documento]]&amp;Tabla8[[#This Row],[PROG]]&amp;LEFT(Tabla8[[#This Row],[Tipo Empleado]],3)</f>
        <v>0310194228611FIJ</v>
      </c>
      <c r="E257" s="45" t="s">
        <v>611</v>
      </c>
      <c r="F257" s="46" t="s">
        <v>127</v>
      </c>
      <c r="G257" s="45" t="s">
        <v>2610</v>
      </c>
      <c r="H257" s="45" t="s">
        <v>601</v>
      </c>
      <c r="I257" s="47" t="s">
        <v>1453</v>
      </c>
      <c r="J257" s="46" t="s">
        <v>2604</v>
      </c>
      <c r="K257" t="str">
        <f t="shared" si="3"/>
        <v>M</v>
      </c>
    </row>
    <row r="258" spans="1:11">
      <c r="A258" s="75" t="s">
        <v>1816</v>
      </c>
      <c r="B258" s="45" t="str">
        <f>_xlfn.XLOOKUP(Tabla8[[#This Row],[Codigo Area Liquidacion]],TBLAREA[PLANTA],TBLAREA[PROG])</f>
        <v>01</v>
      </c>
      <c r="C258" s="46" t="s">
        <v>11</v>
      </c>
      <c r="D258" s="45" t="str">
        <f>Tabla8[[#This Row],[Numero Documento]]&amp;Tabla8[[#This Row],[PROG]]&amp;LEFT(Tabla8[[#This Row],[Tipo Empleado]],3)</f>
        <v>0230140962501FIJ</v>
      </c>
      <c r="E258" s="45" t="s">
        <v>965</v>
      </c>
      <c r="F258" s="46" t="s">
        <v>360</v>
      </c>
      <c r="G258" s="45" t="s">
        <v>2602</v>
      </c>
      <c r="H258" s="45" t="s">
        <v>552</v>
      </c>
      <c r="I258" s="47" t="s">
        <v>1468</v>
      </c>
      <c r="J258" s="46" t="s">
        <v>2605</v>
      </c>
      <c r="K258" t="str">
        <f t="shared" si="3"/>
        <v>F</v>
      </c>
    </row>
    <row r="259" spans="1:11">
      <c r="A259" s="75" t="s">
        <v>2127</v>
      </c>
      <c r="B259" s="45" t="str">
        <f>_xlfn.XLOOKUP(Tabla8[[#This Row],[Codigo Area Liquidacion]],TBLAREA[PLANTA],TBLAREA[PROG])</f>
        <v>11</v>
      </c>
      <c r="C259" s="46" t="s">
        <v>11</v>
      </c>
      <c r="D259" s="45" t="str">
        <f>Tabla8[[#This Row],[Numero Documento]]&amp;Tabla8[[#This Row],[PROG]]&amp;LEFT(Tabla8[[#This Row],[Tipo Empleado]],3)</f>
        <v>0310152365611FIJ</v>
      </c>
      <c r="E259" s="45" t="s">
        <v>25</v>
      </c>
      <c r="F259" s="46" t="s">
        <v>8</v>
      </c>
      <c r="G259" s="45" t="s">
        <v>2610</v>
      </c>
      <c r="H259" s="45" t="s">
        <v>18</v>
      </c>
      <c r="I259" s="47" t="s">
        <v>1508</v>
      </c>
      <c r="J259" s="46" t="s">
        <v>2605</v>
      </c>
      <c r="K259" t="str">
        <f t="shared" si="3"/>
        <v>F</v>
      </c>
    </row>
    <row r="260" spans="1:11">
      <c r="A260" s="75" t="s">
        <v>1817</v>
      </c>
      <c r="B260" s="45" t="str">
        <f>_xlfn.XLOOKUP(Tabla8[[#This Row],[Codigo Area Liquidacion]],TBLAREA[PLANTA],TBLAREA[PROG])</f>
        <v>01</v>
      </c>
      <c r="C260" s="46" t="s">
        <v>11</v>
      </c>
      <c r="D260" s="45" t="str">
        <f>Tabla8[[#This Row],[Numero Documento]]&amp;Tabla8[[#This Row],[PROG]]&amp;LEFT(Tabla8[[#This Row],[Tipo Empleado]],3)</f>
        <v>0011282421401FIJ</v>
      </c>
      <c r="E260" s="45" t="s">
        <v>901</v>
      </c>
      <c r="F260" s="46" t="s">
        <v>902</v>
      </c>
      <c r="G260" s="45" t="s">
        <v>2602</v>
      </c>
      <c r="H260" s="45" t="s">
        <v>250</v>
      </c>
      <c r="I260" s="47" t="s">
        <v>1474</v>
      </c>
      <c r="J260" s="46" t="s">
        <v>2604</v>
      </c>
      <c r="K260" t="str">
        <f t="shared" ref="K260:K323" si="4">LEFT(J260,1)</f>
        <v>M</v>
      </c>
    </row>
    <row r="261" spans="1:11">
      <c r="A261" s="75" t="s">
        <v>2939</v>
      </c>
      <c r="B261" s="45" t="str">
        <f>_xlfn.XLOOKUP(Tabla8[[#This Row],[Codigo Area Liquidacion]],TBLAREA[PLANTA],TBLAREA[PROG])</f>
        <v>01</v>
      </c>
      <c r="C261" s="46" t="s">
        <v>2527</v>
      </c>
      <c r="D261" s="45" t="str">
        <f>Tabla8[[#This Row],[Numero Documento]]&amp;Tabla8[[#This Row],[PROG]]&amp;LEFT(Tabla8[[#This Row],[Tipo Empleado]],3)</f>
        <v>0010032588501EMP</v>
      </c>
      <c r="E261" s="45" t="s">
        <v>2938</v>
      </c>
      <c r="F261" s="46" t="s">
        <v>256</v>
      </c>
      <c r="G261" s="45" t="s">
        <v>2602</v>
      </c>
      <c r="H261" s="45" t="s">
        <v>942</v>
      </c>
      <c r="I261" s="47" t="s">
        <v>1476</v>
      </c>
      <c r="J261" s="46" t="s">
        <v>2604</v>
      </c>
      <c r="K261" t="str">
        <f t="shared" si="4"/>
        <v>M</v>
      </c>
    </row>
    <row r="262" spans="1:11">
      <c r="A262" s="75" t="s">
        <v>1818</v>
      </c>
      <c r="B262" s="45" t="str">
        <f>_xlfn.XLOOKUP(Tabla8[[#This Row],[Codigo Area Liquidacion]],TBLAREA[PLANTA],TBLAREA[PROG])</f>
        <v>01</v>
      </c>
      <c r="C262" s="46" t="s">
        <v>11</v>
      </c>
      <c r="D262" s="45" t="str">
        <f>Tabla8[[#This Row],[Numero Documento]]&amp;Tabla8[[#This Row],[PROG]]&amp;LEFT(Tabla8[[#This Row],[Tipo Empleado]],3)</f>
        <v>0010537170201FIJ</v>
      </c>
      <c r="E262" s="45" t="s">
        <v>1055</v>
      </c>
      <c r="F262" s="46" t="s">
        <v>127</v>
      </c>
      <c r="G262" s="45" t="s">
        <v>2602</v>
      </c>
      <c r="H262" s="45" t="s">
        <v>943</v>
      </c>
      <c r="I262" s="47" t="s">
        <v>1458</v>
      </c>
      <c r="J262" s="46" t="s">
        <v>2604</v>
      </c>
      <c r="K262" t="str">
        <f t="shared" si="4"/>
        <v>M</v>
      </c>
    </row>
    <row r="263" spans="1:11">
      <c r="A263" s="75" t="s">
        <v>1819</v>
      </c>
      <c r="B263" s="45" t="str">
        <f>_xlfn.XLOOKUP(Tabla8[[#This Row],[Codigo Area Liquidacion]],TBLAREA[PLANTA],TBLAREA[PROG])</f>
        <v>01</v>
      </c>
      <c r="C263" s="46" t="s">
        <v>11</v>
      </c>
      <c r="D263" s="45" t="str">
        <f>Tabla8[[#This Row],[Numero Documento]]&amp;Tabla8[[#This Row],[PROG]]&amp;LEFT(Tabla8[[#This Row],[Tipo Empleado]],3)</f>
        <v>0010950408401FIJ</v>
      </c>
      <c r="E263" s="45" t="s">
        <v>946</v>
      </c>
      <c r="F263" s="46" t="s">
        <v>192</v>
      </c>
      <c r="G263" s="45" t="s">
        <v>2602</v>
      </c>
      <c r="H263" s="45" t="s">
        <v>304</v>
      </c>
      <c r="I263" s="47" t="s">
        <v>1467</v>
      </c>
      <c r="J263" s="46" t="s">
        <v>2604</v>
      </c>
      <c r="K263" t="str">
        <f t="shared" si="4"/>
        <v>M</v>
      </c>
    </row>
    <row r="264" spans="1:11">
      <c r="A264" s="75" t="s">
        <v>1820</v>
      </c>
      <c r="B264" s="45" t="str">
        <f>_xlfn.XLOOKUP(Tabla8[[#This Row],[Codigo Area Liquidacion]],TBLAREA[PLANTA],TBLAREA[PROG])</f>
        <v>01</v>
      </c>
      <c r="C264" s="46" t="s">
        <v>11</v>
      </c>
      <c r="D264" s="45" t="str">
        <f>Tabla8[[#This Row],[Numero Documento]]&amp;Tabla8[[#This Row],[PROG]]&amp;LEFT(Tabla8[[#This Row],[Tipo Empleado]],3)</f>
        <v>0010117892901FIJ</v>
      </c>
      <c r="E264" s="45" t="s">
        <v>860</v>
      </c>
      <c r="F264" s="46" t="s">
        <v>32</v>
      </c>
      <c r="G264" s="45" t="s">
        <v>2602</v>
      </c>
      <c r="H264" s="45" t="s">
        <v>1708</v>
      </c>
      <c r="I264" s="47" t="s">
        <v>1448</v>
      </c>
      <c r="J264" s="46" t="s">
        <v>2605</v>
      </c>
      <c r="K264" t="str">
        <f t="shared" si="4"/>
        <v>F</v>
      </c>
    </row>
    <row r="265" spans="1:11">
      <c r="A265" s="75" t="s">
        <v>1362</v>
      </c>
      <c r="B265" s="45" t="str">
        <f>_xlfn.XLOOKUP(Tabla8[[#This Row],[Codigo Area Liquidacion]],TBLAREA[PLANTA],TBLAREA[PROG])</f>
        <v>11</v>
      </c>
      <c r="C265" s="46" t="s">
        <v>11</v>
      </c>
      <c r="D265" s="45" t="str">
        <f>Tabla8[[#This Row],[Numero Documento]]&amp;Tabla8[[#This Row],[PROG]]&amp;LEFT(Tabla8[[#This Row],[Tipo Empleado]],3)</f>
        <v>0010359303411FIJ</v>
      </c>
      <c r="E265" s="45" t="s">
        <v>116</v>
      </c>
      <c r="F265" s="46" t="s">
        <v>117</v>
      </c>
      <c r="G265" s="45" t="s">
        <v>2610</v>
      </c>
      <c r="H265" s="45" t="s">
        <v>106</v>
      </c>
      <c r="I265" s="47" t="s">
        <v>1469</v>
      </c>
      <c r="J265" s="46" t="s">
        <v>2605</v>
      </c>
      <c r="K265" t="str">
        <f t="shared" si="4"/>
        <v>F</v>
      </c>
    </row>
    <row r="266" spans="1:11">
      <c r="A266" s="75" t="s">
        <v>2439</v>
      </c>
      <c r="B266" s="45" t="str">
        <f>_xlfn.XLOOKUP(Tabla8[[#This Row],[Codigo Area Liquidacion]],TBLAREA[PLANTA],TBLAREA[PROG])</f>
        <v>01</v>
      </c>
      <c r="C266" s="46" t="s">
        <v>2535</v>
      </c>
      <c r="D266" s="45" t="str">
        <f>Tabla8[[#This Row],[Numero Documento]]&amp;Tabla8[[#This Row],[PROG]]&amp;LEFT(Tabla8[[#This Row],[Tipo Empleado]],3)</f>
        <v>0011889626501PER</v>
      </c>
      <c r="E266" s="45" t="s">
        <v>3177</v>
      </c>
      <c r="F266" s="46" t="s">
        <v>895</v>
      </c>
      <c r="G266" s="45" t="s">
        <v>2602</v>
      </c>
      <c r="H266" s="45" t="s">
        <v>943</v>
      </c>
      <c r="I266" s="47" t="s">
        <v>1458</v>
      </c>
      <c r="J266" s="46" t="s">
        <v>2604</v>
      </c>
      <c r="K266" t="str">
        <f t="shared" si="4"/>
        <v>M</v>
      </c>
    </row>
    <row r="267" spans="1:11">
      <c r="A267" s="75" t="s">
        <v>2311</v>
      </c>
      <c r="B267" s="45" t="str">
        <f>_xlfn.XLOOKUP(Tabla8[[#This Row],[Codigo Area Liquidacion]],TBLAREA[PLANTA],TBLAREA[PROG])</f>
        <v>01</v>
      </c>
      <c r="C267" s="46" t="s">
        <v>2527</v>
      </c>
      <c r="D267" s="45" t="str">
        <f>Tabla8[[#This Row],[Numero Documento]]&amp;Tabla8[[#This Row],[PROG]]&amp;LEFT(Tabla8[[#This Row],[Tipo Empleado]],3)</f>
        <v>2250012119301EMP</v>
      </c>
      <c r="E267" s="45" t="s">
        <v>883</v>
      </c>
      <c r="F267" s="46" t="s">
        <v>235</v>
      </c>
      <c r="G267" s="45" t="s">
        <v>2602</v>
      </c>
      <c r="H267" s="45" t="s">
        <v>1714</v>
      </c>
      <c r="I267" s="47" t="s">
        <v>1452</v>
      </c>
      <c r="J267" s="46" t="s">
        <v>2604</v>
      </c>
      <c r="K267" t="str">
        <f t="shared" si="4"/>
        <v>M</v>
      </c>
    </row>
    <row r="268" spans="1:11">
      <c r="A268" s="75" t="s">
        <v>1313</v>
      </c>
      <c r="B268" s="45" t="str">
        <f>_xlfn.XLOOKUP(Tabla8[[#This Row],[Codigo Area Liquidacion]],TBLAREA[PLANTA],TBLAREA[PROG])</f>
        <v>11</v>
      </c>
      <c r="C268" s="46" t="s">
        <v>11</v>
      </c>
      <c r="D268" s="45" t="str">
        <f>Tabla8[[#This Row],[Numero Documento]]&amp;Tabla8[[#This Row],[PROG]]&amp;LEFT(Tabla8[[#This Row],[Tipo Empleado]],3)</f>
        <v>0011285979811FIJ</v>
      </c>
      <c r="E268" s="45" t="s">
        <v>152</v>
      </c>
      <c r="F268" s="46" t="s">
        <v>153</v>
      </c>
      <c r="G268" s="45" t="s">
        <v>2610</v>
      </c>
      <c r="H268" s="45" t="s">
        <v>1706</v>
      </c>
      <c r="I268" s="47" t="s">
        <v>1462</v>
      </c>
      <c r="J268" s="46" t="s">
        <v>2604</v>
      </c>
      <c r="K268" t="str">
        <f t="shared" si="4"/>
        <v>M</v>
      </c>
    </row>
    <row r="269" spans="1:11">
      <c r="A269" s="75" t="s">
        <v>2440</v>
      </c>
      <c r="B269" s="45" t="str">
        <f>_xlfn.XLOOKUP(Tabla8[[#This Row],[Codigo Area Liquidacion]],TBLAREA[PLANTA],TBLAREA[PROG])</f>
        <v>01</v>
      </c>
      <c r="C269" s="46" t="s">
        <v>2535</v>
      </c>
      <c r="D269" s="45" t="str">
        <f>Tabla8[[#This Row],[Numero Documento]]&amp;Tabla8[[#This Row],[PROG]]&amp;LEFT(Tabla8[[#This Row],[Tipo Empleado]],3)</f>
        <v>0520008678201PER</v>
      </c>
      <c r="E269" s="45" t="s">
        <v>1568</v>
      </c>
      <c r="F269" s="46" t="s">
        <v>895</v>
      </c>
      <c r="G269" s="45" t="s">
        <v>2602</v>
      </c>
      <c r="H269" s="45" t="s">
        <v>943</v>
      </c>
      <c r="I269" s="47" t="s">
        <v>1458</v>
      </c>
      <c r="J269" s="46" t="s">
        <v>2604</v>
      </c>
      <c r="K269" t="str">
        <f t="shared" si="4"/>
        <v>M</v>
      </c>
    </row>
    <row r="270" spans="1:11">
      <c r="A270" s="75" t="s">
        <v>1113</v>
      </c>
      <c r="B270" s="45" t="str">
        <f>_xlfn.XLOOKUP(Tabla8[[#This Row],[Codigo Area Liquidacion]],TBLAREA[PLANTA],TBLAREA[PROG])</f>
        <v>01</v>
      </c>
      <c r="C270" s="46" t="s">
        <v>11</v>
      </c>
      <c r="D270" s="45" t="str">
        <f>Tabla8[[#This Row],[Numero Documento]]&amp;Tabla8[[#This Row],[PROG]]&amp;LEFT(Tabla8[[#This Row],[Tipo Empleado]],3)</f>
        <v>0010031623101FIJ</v>
      </c>
      <c r="E270" s="45" t="s">
        <v>290</v>
      </c>
      <c r="F270" s="46" t="s">
        <v>287</v>
      </c>
      <c r="G270" s="45" t="s">
        <v>2602</v>
      </c>
      <c r="H270" s="45" t="s">
        <v>283</v>
      </c>
      <c r="I270" s="47" t="s">
        <v>1447</v>
      </c>
      <c r="J270" s="46" t="s">
        <v>2604</v>
      </c>
      <c r="K270" t="str">
        <f t="shared" si="4"/>
        <v>M</v>
      </c>
    </row>
    <row r="271" spans="1:11">
      <c r="A271" s="75" t="s">
        <v>2941</v>
      </c>
      <c r="B271" s="45" t="str">
        <f>_xlfn.XLOOKUP(Tabla8[[#This Row],[Codigo Area Liquidacion]],TBLAREA[PLANTA],TBLAREA[PROG])</f>
        <v>01</v>
      </c>
      <c r="C271" s="46" t="s">
        <v>2527</v>
      </c>
      <c r="D271" s="45" t="str">
        <f>Tabla8[[#This Row],[Numero Documento]]&amp;Tabla8[[#This Row],[PROG]]&amp;LEFT(Tabla8[[#This Row],[Tipo Empleado]],3)</f>
        <v>0120087895501EMP</v>
      </c>
      <c r="E271" s="45" t="s">
        <v>2940</v>
      </c>
      <c r="F271" s="46" t="s">
        <v>983</v>
      </c>
      <c r="G271" s="45" t="s">
        <v>2602</v>
      </c>
      <c r="H271" s="45" t="s">
        <v>942</v>
      </c>
      <c r="I271" s="47" t="s">
        <v>1476</v>
      </c>
      <c r="J271" s="46" t="s">
        <v>2604</v>
      </c>
      <c r="K271" t="str">
        <f t="shared" si="4"/>
        <v>M</v>
      </c>
    </row>
    <row r="272" spans="1:11">
      <c r="A272" s="75" t="s">
        <v>2128</v>
      </c>
      <c r="B272" s="45" t="str">
        <f>_xlfn.XLOOKUP(Tabla8[[#This Row],[Codigo Area Liquidacion]],TBLAREA[PLANTA],TBLAREA[PROG])</f>
        <v>11</v>
      </c>
      <c r="C272" s="46" t="s">
        <v>11</v>
      </c>
      <c r="D272" s="45" t="str">
        <f>Tabla8[[#This Row],[Numero Documento]]&amp;Tabla8[[#This Row],[PROG]]&amp;LEFT(Tabla8[[#This Row],[Tipo Empleado]],3)</f>
        <v>4021258877211FIJ</v>
      </c>
      <c r="E272" s="45" t="s">
        <v>1636</v>
      </c>
      <c r="F272" s="46" t="s">
        <v>633</v>
      </c>
      <c r="G272" s="45" t="s">
        <v>2610</v>
      </c>
      <c r="H272" s="45" t="s">
        <v>698</v>
      </c>
      <c r="I272" s="47" t="s">
        <v>1451</v>
      </c>
      <c r="J272" s="46" t="s">
        <v>2604</v>
      </c>
      <c r="K272" t="str">
        <f t="shared" si="4"/>
        <v>M</v>
      </c>
    </row>
    <row r="273" spans="1:11">
      <c r="A273" s="75" t="s">
        <v>2129</v>
      </c>
      <c r="B273" s="45" t="str">
        <f>_xlfn.XLOOKUP(Tabla8[[#This Row],[Codigo Area Liquidacion]],TBLAREA[PLANTA],TBLAREA[PROG])</f>
        <v>11</v>
      </c>
      <c r="C273" s="46" t="s">
        <v>11</v>
      </c>
      <c r="D273" s="45" t="str">
        <f>Tabla8[[#This Row],[Numero Documento]]&amp;Tabla8[[#This Row],[PROG]]&amp;LEFT(Tabla8[[#This Row],[Tipo Empleado]],3)</f>
        <v>0310306278611FIJ</v>
      </c>
      <c r="E273" s="45" t="s">
        <v>26</v>
      </c>
      <c r="F273" s="46" t="s">
        <v>27</v>
      </c>
      <c r="G273" s="45" t="s">
        <v>2610</v>
      </c>
      <c r="H273" s="45" t="s">
        <v>18</v>
      </c>
      <c r="I273" s="47" t="s">
        <v>1508</v>
      </c>
      <c r="J273" s="46" t="s">
        <v>2604</v>
      </c>
      <c r="K273" t="str">
        <f t="shared" si="4"/>
        <v>M</v>
      </c>
    </row>
    <row r="274" spans="1:11">
      <c r="A274" s="75" t="s">
        <v>2837</v>
      </c>
      <c r="B274" s="45" t="str">
        <f>_xlfn.XLOOKUP(Tabla8[[#This Row],[Codigo Area Liquidacion]],TBLAREA[PLANTA],TBLAREA[PROG])</f>
        <v>01</v>
      </c>
      <c r="C274" s="46" t="s">
        <v>11</v>
      </c>
      <c r="D274" s="45" t="str">
        <f>Tabla8[[#This Row],[Numero Documento]]&amp;Tabla8[[#This Row],[PROG]]&amp;LEFT(Tabla8[[#This Row],[Tipo Empleado]],3)</f>
        <v>2230092928201FIJ</v>
      </c>
      <c r="E274" s="45" t="s">
        <v>2836</v>
      </c>
      <c r="F274" s="46" t="s">
        <v>2838</v>
      </c>
      <c r="G274" s="45" t="s">
        <v>2602</v>
      </c>
      <c r="H274" s="45" t="s">
        <v>569</v>
      </c>
      <c r="I274" s="47" t="s">
        <v>1503</v>
      </c>
      <c r="J274" s="46" t="s">
        <v>2604</v>
      </c>
      <c r="K274" t="str">
        <f t="shared" si="4"/>
        <v>M</v>
      </c>
    </row>
    <row r="275" spans="1:11">
      <c r="A275" s="75" t="s">
        <v>1314</v>
      </c>
      <c r="B275" s="45" t="str">
        <f>_xlfn.XLOOKUP(Tabla8[[#This Row],[Codigo Area Liquidacion]],TBLAREA[PLANTA],TBLAREA[PROG])</f>
        <v>11</v>
      </c>
      <c r="C275" s="46" t="s">
        <v>11</v>
      </c>
      <c r="D275" s="45" t="str">
        <f>Tabla8[[#This Row],[Numero Documento]]&amp;Tabla8[[#This Row],[PROG]]&amp;LEFT(Tabla8[[#This Row],[Tipo Empleado]],3)</f>
        <v>0011374211811FIJ</v>
      </c>
      <c r="E275" s="45" t="s">
        <v>155</v>
      </c>
      <c r="F275" s="46" t="s">
        <v>151</v>
      </c>
      <c r="G275" s="45" t="s">
        <v>2610</v>
      </c>
      <c r="H275" s="45" t="s">
        <v>1706</v>
      </c>
      <c r="I275" s="47" t="s">
        <v>1462</v>
      </c>
      <c r="J275" s="46" t="s">
        <v>2604</v>
      </c>
      <c r="K275" t="str">
        <f t="shared" si="4"/>
        <v>M</v>
      </c>
    </row>
    <row r="276" spans="1:11">
      <c r="A276" s="75" t="s">
        <v>2878</v>
      </c>
      <c r="B276" s="45" t="str">
        <f>_xlfn.XLOOKUP(Tabla8[[#This Row],[Codigo Area Liquidacion]],TBLAREA[PLANTA],TBLAREA[PROG])</f>
        <v>11</v>
      </c>
      <c r="C276" s="46" t="s">
        <v>11</v>
      </c>
      <c r="D276" s="45" t="str">
        <f>Tabla8[[#This Row],[Numero Documento]]&amp;Tabla8[[#This Row],[PROG]]&amp;LEFT(Tabla8[[#This Row],[Tipo Empleado]],3)</f>
        <v>0011549616811FIJ</v>
      </c>
      <c r="E276" s="45" t="s">
        <v>2877</v>
      </c>
      <c r="F276" s="46" t="s">
        <v>22</v>
      </c>
      <c r="G276" s="45" t="s">
        <v>2610</v>
      </c>
      <c r="H276" s="45" t="s">
        <v>698</v>
      </c>
      <c r="I276" s="47" t="s">
        <v>1451</v>
      </c>
      <c r="J276" s="46" t="s">
        <v>2604</v>
      </c>
      <c r="K276" t="str">
        <f t="shared" si="4"/>
        <v>M</v>
      </c>
    </row>
    <row r="277" spans="1:11">
      <c r="A277" s="75" t="s">
        <v>2021</v>
      </c>
      <c r="B277" s="45" t="str">
        <f>_xlfn.XLOOKUP(Tabla8[[#This Row],[Codigo Area Liquidacion]],TBLAREA[PLANTA],TBLAREA[PROG])</f>
        <v>13</v>
      </c>
      <c r="C277" s="46" t="s">
        <v>11</v>
      </c>
      <c r="D277" s="45" t="str">
        <f>Tabla8[[#This Row],[Numero Documento]]&amp;Tabla8[[#This Row],[PROG]]&amp;LEFT(Tabla8[[#This Row],[Tipo Empleado]],3)</f>
        <v>0400001792313FIJ</v>
      </c>
      <c r="E277" s="45" t="s">
        <v>1037</v>
      </c>
      <c r="F277" s="46" t="s">
        <v>385</v>
      </c>
      <c r="G277" s="45" t="s">
        <v>2639</v>
      </c>
      <c r="H277" s="45" t="s">
        <v>1707</v>
      </c>
      <c r="I277" s="47" t="s">
        <v>1456</v>
      </c>
      <c r="J277" s="46" t="s">
        <v>2604</v>
      </c>
      <c r="K277" t="str">
        <f t="shared" si="4"/>
        <v>M</v>
      </c>
    </row>
    <row r="278" spans="1:11">
      <c r="A278" s="75" t="s">
        <v>1114</v>
      </c>
      <c r="B278" s="45" t="str">
        <f>_xlfn.XLOOKUP(Tabla8[[#This Row],[Codigo Area Liquidacion]],TBLAREA[PLANTA],TBLAREA[PROG])</f>
        <v>01</v>
      </c>
      <c r="C278" s="46" t="s">
        <v>11</v>
      </c>
      <c r="D278" s="45" t="str">
        <f>Tabla8[[#This Row],[Numero Documento]]&amp;Tabla8[[#This Row],[PROG]]&amp;LEFT(Tabla8[[#This Row],[Tipo Empleado]],3)</f>
        <v>0010352890701FIJ</v>
      </c>
      <c r="E278" s="45" t="s">
        <v>579</v>
      </c>
      <c r="F278" s="46" t="s">
        <v>8</v>
      </c>
      <c r="G278" s="45" t="s">
        <v>2602</v>
      </c>
      <c r="H278" s="45" t="s">
        <v>576</v>
      </c>
      <c r="I278" s="47" t="s">
        <v>1487</v>
      </c>
      <c r="J278" s="46" t="s">
        <v>2605</v>
      </c>
      <c r="K278" t="str">
        <f t="shared" si="4"/>
        <v>F</v>
      </c>
    </row>
    <row r="279" spans="1:11">
      <c r="A279" s="75" t="s">
        <v>1821</v>
      </c>
      <c r="B279" s="45" t="str">
        <f>_xlfn.XLOOKUP(Tabla8[[#This Row],[Codigo Area Liquidacion]],TBLAREA[PLANTA],TBLAREA[PROG])</f>
        <v>01</v>
      </c>
      <c r="C279" s="46" t="s">
        <v>11</v>
      </c>
      <c r="D279" s="45" t="str">
        <f>Tabla8[[#This Row],[Numero Documento]]&amp;Tabla8[[#This Row],[PROG]]&amp;LEFT(Tabla8[[#This Row],[Tipo Empleado]],3)</f>
        <v>0010244450201FIJ</v>
      </c>
      <c r="E279" s="45" t="s">
        <v>784</v>
      </c>
      <c r="F279" s="46" t="s">
        <v>111</v>
      </c>
      <c r="G279" s="45" t="s">
        <v>2602</v>
      </c>
      <c r="H279" s="45" t="s">
        <v>1708</v>
      </c>
      <c r="I279" s="47" t="s">
        <v>1448</v>
      </c>
      <c r="J279" s="46" t="s">
        <v>2605</v>
      </c>
      <c r="K279" t="str">
        <f t="shared" si="4"/>
        <v>F</v>
      </c>
    </row>
    <row r="280" spans="1:11">
      <c r="A280" s="75" t="s">
        <v>1822</v>
      </c>
      <c r="B280" s="45" t="str">
        <f>_xlfn.XLOOKUP(Tabla8[[#This Row],[Codigo Area Liquidacion]],TBLAREA[PLANTA],TBLAREA[PROG])</f>
        <v>01</v>
      </c>
      <c r="C280" s="46" t="s">
        <v>11</v>
      </c>
      <c r="D280" s="45" t="str">
        <f>Tabla8[[#This Row],[Numero Documento]]&amp;Tabla8[[#This Row],[PROG]]&amp;LEFT(Tabla8[[#This Row],[Tipo Empleado]],3)</f>
        <v>4021223775001FIJ</v>
      </c>
      <c r="E280" s="45" t="s">
        <v>1392</v>
      </c>
      <c r="F280" s="46" t="s">
        <v>360</v>
      </c>
      <c r="G280" s="45" t="s">
        <v>2602</v>
      </c>
      <c r="H280" s="45" t="s">
        <v>1711</v>
      </c>
      <c r="I280" s="47" t="s">
        <v>1478</v>
      </c>
      <c r="J280" s="46" t="s">
        <v>2605</v>
      </c>
      <c r="K280" t="str">
        <f t="shared" si="4"/>
        <v>F</v>
      </c>
    </row>
    <row r="281" spans="1:11">
      <c r="A281" s="75" t="s">
        <v>2130</v>
      </c>
      <c r="B281" s="45" t="str">
        <f>_xlfn.XLOOKUP(Tabla8[[#This Row],[Codigo Area Liquidacion]],TBLAREA[PLANTA],TBLAREA[PROG])</f>
        <v>11</v>
      </c>
      <c r="C281" s="46" t="s">
        <v>11</v>
      </c>
      <c r="D281" s="45" t="str">
        <f>Tabla8[[#This Row],[Numero Documento]]&amp;Tabla8[[#This Row],[PROG]]&amp;LEFT(Tabla8[[#This Row],[Tipo Empleado]],3)</f>
        <v>0120119445111FIJ</v>
      </c>
      <c r="E281" s="45" t="s">
        <v>1397</v>
      </c>
      <c r="F281" s="46" t="s">
        <v>10</v>
      </c>
      <c r="G281" s="45" t="s">
        <v>2610</v>
      </c>
      <c r="H281" s="45" t="s">
        <v>1080</v>
      </c>
      <c r="I281" s="47" t="s">
        <v>1506</v>
      </c>
      <c r="J281" s="46" t="s">
        <v>2605</v>
      </c>
      <c r="K281" t="str">
        <f t="shared" si="4"/>
        <v>F</v>
      </c>
    </row>
    <row r="282" spans="1:11">
      <c r="A282" s="75" t="s">
        <v>2271</v>
      </c>
      <c r="B282" s="45" t="str">
        <f>_xlfn.XLOOKUP(Tabla8[[#This Row],[Codigo Area Liquidacion]],TBLAREA[PLANTA],TBLAREA[PROG])</f>
        <v>11</v>
      </c>
      <c r="C282" s="46" t="s">
        <v>11</v>
      </c>
      <c r="D282" s="45" t="str">
        <f>Tabla8[[#This Row],[Numero Documento]]&amp;Tabla8[[#This Row],[PROG]]&amp;LEFT(Tabla8[[#This Row],[Tipo Empleado]],3)</f>
        <v>0011274879311FIJ</v>
      </c>
      <c r="E282" s="45" t="s">
        <v>372</v>
      </c>
      <c r="F282" s="46" t="s">
        <v>8</v>
      </c>
      <c r="G282" s="45" t="s">
        <v>2610</v>
      </c>
      <c r="H282" s="45" t="s">
        <v>106</v>
      </c>
      <c r="I282" s="47" t="s">
        <v>1469</v>
      </c>
      <c r="J282" s="46" t="s">
        <v>2605</v>
      </c>
      <c r="K282" t="str">
        <f t="shared" si="4"/>
        <v>F</v>
      </c>
    </row>
    <row r="283" spans="1:11">
      <c r="A283" s="75" t="s">
        <v>2880</v>
      </c>
      <c r="B283" s="45" t="str">
        <f>_xlfn.XLOOKUP(Tabla8[[#This Row],[Codigo Area Liquidacion]],TBLAREA[PLANTA],TBLAREA[PROG])</f>
        <v>11</v>
      </c>
      <c r="C283" s="46" t="s">
        <v>11</v>
      </c>
      <c r="D283" s="45" t="str">
        <f>Tabla8[[#This Row],[Numero Documento]]&amp;Tabla8[[#This Row],[PROG]]&amp;LEFT(Tabla8[[#This Row],[Tipo Empleado]],3)</f>
        <v>0100119364611FIJ</v>
      </c>
      <c r="E283" s="45" t="s">
        <v>2879</v>
      </c>
      <c r="F283" s="46" t="s">
        <v>206</v>
      </c>
      <c r="G283" s="45" t="s">
        <v>2610</v>
      </c>
      <c r="H283" s="45" t="s">
        <v>933</v>
      </c>
      <c r="I283" s="47" t="s">
        <v>1505</v>
      </c>
      <c r="J283" s="46" t="s">
        <v>2604</v>
      </c>
      <c r="K283" t="str">
        <f t="shared" si="4"/>
        <v>M</v>
      </c>
    </row>
    <row r="284" spans="1:11">
      <c r="A284" s="75" t="s">
        <v>2803</v>
      </c>
      <c r="B284" s="45" t="str">
        <f>_xlfn.XLOOKUP(Tabla8[[#This Row],[Codigo Area Liquidacion]],TBLAREA[PLANTA],TBLAREA[PROG])</f>
        <v>01</v>
      </c>
      <c r="C284" s="46" t="s">
        <v>2527</v>
      </c>
      <c r="D284" s="45" t="str">
        <f>Tabla8[[#This Row],[Numero Documento]]&amp;Tabla8[[#This Row],[PROG]]&amp;LEFT(Tabla8[[#This Row],[Tipo Empleado]],3)</f>
        <v>0011843608801EMP</v>
      </c>
      <c r="E284" s="45" t="s">
        <v>2802</v>
      </c>
      <c r="F284" s="46" t="s">
        <v>129</v>
      </c>
      <c r="G284" s="45" t="s">
        <v>2602</v>
      </c>
      <c r="H284" s="45" t="s">
        <v>572</v>
      </c>
      <c r="I284" s="47" t="s">
        <v>1499</v>
      </c>
      <c r="J284" s="46" t="s">
        <v>2604</v>
      </c>
      <c r="K284" t="str">
        <f t="shared" si="4"/>
        <v>M</v>
      </c>
    </row>
    <row r="285" spans="1:11">
      <c r="A285" s="75" t="s">
        <v>2943</v>
      </c>
      <c r="B285" s="45" t="str">
        <f>_xlfn.XLOOKUP(Tabla8[[#This Row],[Codigo Area Liquidacion]],TBLAREA[PLANTA],TBLAREA[PROG])</f>
        <v>01</v>
      </c>
      <c r="C285" s="46" t="s">
        <v>2527</v>
      </c>
      <c r="D285" s="45" t="str">
        <f>Tabla8[[#This Row],[Numero Documento]]&amp;Tabla8[[#This Row],[PROG]]&amp;LEFT(Tabla8[[#This Row],[Tipo Empleado]],3)</f>
        <v>2250005280201EMP</v>
      </c>
      <c r="E285" s="45" t="s">
        <v>2942</v>
      </c>
      <c r="F285" s="46" t="s">
        <v>466</v>
      </c>
      <c r="G285" s="45" t="s">
        <v>2602</v>
      </c>
      <c r="H285" s="45" t="s">
        <v>231</v>
      </c>
      <c r="I285" s="47" t="s">
        <v>1492</v>
      </c>
      <c r="J285" s="46" t="s">
        <v>2605</v>
      </c>
      <c r="K285" t="str">
        <f t="shared" si="4"/>
        <v>F</v>
      </c>
    </row>
    <row r="286" spans="1:11">
      <c r="A286" s="75" t="s">
        <v>2131</v>
      </c>
      <c r="B286" s="45" t="str">
        <f>_xlfn.XLOOKUP(Tabla8[[#This Row],[Codigo Area Liquidacion]],TBLAREA[PLANTA],TBLAREA[PROG])</f>
        <v>11</v>
      </c>
      <c r="C286" s="46" t="s">
        <v>11</v>
      </c>
      <c r="D286" s="45" t="str">
        <f>Tabla8[[#This Row],[Numero Documento]]&amp;Tabla8[[#This Row],[PROG]]&amp;LEFT(Tabla8[[#This Row],[Tipo Empleado]],3)</f>
        <v>0011931752711FIJ</v>
      </c>
      <c r="E286" s="45" t="s">
        <v>1543</v>
      </c>
      <c r="F286" s="46" t="s">
        <v>287</v>
      </c>
      <c r="G286" s="45" t="s">
        <v>2610</v>
      </c>
      <c r="H286" s="45" t="s">
        <v>326</v>
      </c>
      <c r="I286" s="47" t="s">
        <v>1501</v>
      </c>
      <c r="J286" s="46" t="s">
        <v>2605</v>
      </c>
      <c r="K286" t="str">
        <f t="shared" si="4"/>
        <v>F</v>
      </c>
    </row>
    <row r="287" spans="1:11">
      <c r="A287" s="75" t="s">
        <v>2312</v>
      </c>
      <c r="B287" s="45" t="str">
        <f>_xlfn.XLOOKUP(Tabla8[[#This Row],[Codigo Area Liquidacion]],TBLAREA[PLANTA],TBLAREA[PROG])</f>
        <v>01</v>
      </c>
      <c r="C287" s="46" t="s">
        <v>2527</v>
      </c>
      <c r="D287" s="45" t="str">
        <f>Tabla8[[#This Row],[Numero Documento]]&amp;Tabla8[[#This Row],[PROG]]&amp;LEFT(Tabla8[[#This Row],[Tipo Empleado]],3)</f>
        <v>0410015687801EMP</v>
      </c>
      <c r="E287" s="45" t="s">
        <v>2529</v>
      </c>
      <c r="F287" s="46" t="s">
        <v>129</v>
      </c>
      <c r="G287" s="45" t="s">
        <v>2602</v>
      </c>
      <c r="H287" s="45" t="s">
        <v>261</v>
      </c>
      <c r="I287" s="47" t="s">
        <v>1466</v>
      </c>
      <c r="J287" s="46" t="s">
        <v>2605</v>
      </c>
      <c r="K287" t="str">
        <f t="shared" si="4"/>
        <v>F</v>
      </c>
    </row>
    <row r="288" spans="1:11">
      <c r="A288" s="75" t="s">
        <v>2077</v>
      </c>
      <c r="B288" s="45" t="str">
        <f>_xlfn.XLOOKUP(Tabla8[[#This Row],[Codigo Area Liquidacion]],TBLAREA[PLANTA],TBLAREA[PROG])</f>
        <v>13</v>
      </c>
      <c r="C288" s="46" t="s">
        <v>11</v>
      </c>
      <c r="D288" s="45" t="str">
        <f>Tabla8[[#This Row],[Numero Documento]]&amp;Tabla8[[#This Row],[PROG]]&amp;LEFT(Tabla8[[#This Row],[Tipo Empleado]],3)</f>
        <v>2230003370513FIJ</v>
      </c>
      <c r="E288" s="45" t="s">
        <v>1576</v>
      </c>
      <c r="F288" s="46" t="s">
        <v>8</v>
      </c>
      <c r="G288" s="45" t="s">
        <v>2639</v>
      </c>
      <c r="H288" s="45" t="s">
        <v>1714</v>
      </c>
      <c r="I288" s="47" t="s">
        <v>1452</v>
      </c>
      <c r="J288" s="46" t="s">
        <v>2605</v>
      </c>
      <c r="K288" t="str">
        <f t="shared" si="4"/>
        <v>F</v>
      </c>
    </row>
    <row r="289" spans="1:11">
      <c r="A289" s="75" t="s">
        <v>2441</v>
      </c>
      <c r="B289" s="45" t="str">
        <f>_xlfn.XLOOKUP(Tabla8[[#This Row],[Codigo Area Liquidacion]],TBLAREA[PLANTA],TBLAREA[PROG])</f>
        <v>01</v>
      </c>
      <c r="C289" s="46" t="s">
        <v>2535</v>
      </c>
      <c r="D289" s="45" t="str">
        <f>Tabla8[[#This Row],[Numero Documento]]&amp;Tabla8[[#This Row],[PROG]]&amp;LEFT(Tabla8[[#This Row],[Tipo Empleado]],3)</f>
        <v>0110034908101PER</v>
      </c>
      <c r="E289" s="45" t="s">
        <v>1431</v>
      </c>
      <c r="F289" s="46" t="s">
        <v>895</v>
      </c>
      <c r="G289" s="45" t="s">
        <v>2602</v>
      </c>
      <c r="H289" s="45" t="s">
        <v>943</v>
      </c>
      <c r="I289" s="47" t="s">
        <v>1458</v>
      </c>
      <c r="J289" s="46" t="s">
        <v>2604</v>
      </c>
      <c r="K289" t="str">
        <f t="shared" si="4"/>
        <v>M</v>
      </c>
    </row>
    <row r="290" spans="1:11">
      <c r="A290" s="75" t="s">
        <v>2792</v>
      </c>
      <c r="B290" s="45" t="str">
        <f>_xlfn.XLOOKUP(Tabla8[[#This Row],[Codigo Area Liquidacion]],TBLAREA[PLANTA],TBLAREA[PROG])</f>
        <v>11</v>
      </c>
      <c r="C290" s="46" t="s">
        <v>11</v>
      </c>
      <c r="D290" s="45" t="str">
        <f>Tabla8[[#This Row],[Numero Documento]]&amp;Tabla8[[#This Row],[PROG]]&amp;LEFT(Tabla8[[#This Row],[Tipo Empleado]],3)</f>
        <v>0310122505411FIJ</v>
      </c>
      <c r="E290" s="45" t="s">
        <v>2791</v>
      </c>
      <c r="F290" s="46" t="s">
        <v>8</v>
      </c>
      <c r="G290" s="45" t="s">
        <v>2610</v>
      </c>
      <c r="H290" s="45" t="s">
        <v>601</v>
      </c>
      <c r="I290" s="47" t="s">
        <v>1453</v>
      </c>
      <c r="J290" s="46" t="s">
        <v>2605</v>
      </c>
      <c r="K290" t="str">
        <f t="shared" si="4"/>
        <v>F</v>
      </c>
    </row>
    <row r="291" spans="1:11">
      <c r="A291" s="75" t="s">
        <v>2132</v>
      </c>
      <c r="B291" s="45" t="str">
        <f>_xlfn.XLOOKUP(Tabla8[[#This Row],[Codigo Area Liquidacion]],TBLAREA[PLANTA],TBLAREA[PROG])</f>
        <v>11</v>
      </c>
      <c r="C291" s="46" t="s">
        <v>11</v>
      </c>
      <c r="D291" s="45" t="str">
        <f>Tabla8[[#This Row],[Numero Documento]]&amp;Tabla8[[#This Row],[PROG]]&amp;LEFT(Tabla8[[#This Row],[Tipo Empleado]],3)</f>
        <v>0590015383311FIJ</v>
      </c>
      <c r="E291" s="45" t="s">
        <v>1048</v>
      </c>
      <c r="F291" s="46" t="s">
        <v>27</v>
      </c>
      <c r="G291" s="45" t="s">
        <v>2610</v>
      </c>
      <c r="H291" s="45" t="s">
        <v>698</v>
      </c>
      <c r="I291" s="47" t="s">
        <v>1451</v>
      </c>
      <c r="J291" s="46" t="s">
        <v>2604</v>
      </c>
      <c r="K291" t="str">
        <f t="shared" si="4"/>
        <v>M</v>
      </c>
    </row>
    <row r="292" spans="1:11">
      <c r="A292" s="75" t="s">
        <v>2133</v>
      </c>
      <c r="B292" s="45" t="str">
        <f>_xlfn.XLOOKUP(Tabla8[[#This Row],[Codigo Area Liquidacion]],TBLAREA[PLANTA],TBLAREA[PROG])</f>
        <v>11</v>
      </c>
      <c r="C292" s="46" t="s">
        <v>11</v>
      </c>
      <c r="D292" s="45" t="str">
        <f>Tabla8[[#This Row],[Numero Documento]]&amp;Tabla8[[#This Row],[PROG]]&amp;LEFT(Tabla8[[#This Row],[Tipo Empleado]],3)</f>
        <v>2250034362311FIJ</v>
      </c>
      <c r="E292" s="45" t="s">
        <v>715</v>
      </c>
      <c r="F292" s="46" t="s">
        <v>117</v>
      </c>
      <c r="G292" s="45" t="s">
        <v>2610</v>
      </c>
      <c r="H292" s="45" t="s">
        <v>698</v>
      </c>
      <c r="I292" s="47" t="s">
        <v>1451</v>
      </c>
      <c r="J292" s="46" t="s">
        <v>2604</v>
      </c>
      <c r="K292" t="str">
        <f t="shared" si="4"/>
        <v>M</v>
      </c>
    </row>
    <row r="293" spans="1:11">
      <c r="A293" s="75" t="s">
        <v>2022</v>
      </c>
      <c r="B293" s="45" t="str">
        <f>_xlfn.XLOOKUP(Tabla8[[#This Row],[Codigo Area Liquidacion]],TBLAREA[PLANTA],TBLAREA[PROG])</f>
        <v>13</v>
      </c>
      <c r="C293" s="46" t="s">
        <v>11</v>
      </c>
      <c r="D293" s="45" t="str">
        <f>Tabla8[[#This Row],[Numero Documento]]&amp;Tabla8[[#This Row],[PROG]]&amp;LEFT(Tabla8[[#This Row],[Tipo Empleado]],3)</f>
        <v>4022106839413FIJ</v>
      </c>
      <c r="E293" s="45" t="s">
        <v>1590</v>
      </c>
      <c r="F293" s="46" t="s">
        <v>360</v>
      </c>
      <c r="G293" s="45" t="s">
        <v>2639</v>
      </c>
      <c r="H293" s="45" t="s">
        <v>1707</v>
      </c>
      <c r="I293" s="47" t="s">
        <v>1456</v>
      </c>
      <c r="J293" s="46" t="s">
        <v>2604</v>
      </c>
      <c r="K293" t="str">
        <f t="shared" si="4"/>
        <v>M</v>
      </c>
    </row>
    <row r="294" spans="1:11">
      <c r="A294" s="75" t="s">
        <v>2134</v>
      </c>
      <c r="B294" s="45" t="str">
        <f>_xlfn.XLOOKUP(Tabla8[[#This Row],[Codigo Area Liquidacion]],TBLAREA[PLANTA],TBLAREA[PROG])</f>
        <v>11</v>
      </c>
      <c r="C294" s="46" t="s">
        <v>11</v>
      </c>
      <c r="D294" s="45" t="str">
        <f>Tabla8[[#This Row],[Numero Documento]]&amp;Tabla8[[#This Row],[PROG]]&amp;LEFT(Tabla8[[#This Row],[Tipo Empleado]],3)</f>
        <v>0680013834611FIJ</v>
      </c>
      <c r="E294" s="45" t="s">
        <v>716</v>
      </c>
      <c r="F294" s="46" t="s">
        <v>8</v>
      </c>
      <c r="G294" s="45" t="s">
        <v>2610</v>
      </c>
      <c r="H294" s="45" t="s">
        <v>698</v>
      </c>
      <c r="I294" s="47" t="s">
        <v>1451</v>
      </c>
      <c r="J294" s="46" t="s">
        <v>2605</v>
      </c>
      <c r="K294" t="str">
        <f t="shared" si="4"/>
        <v>F</v>
      </c>
    </row>
    <row r="295" spans="1:11">
      <c r="A295" s="75" t="s">
        <v>2945</v>
      </c>
      <c r="B295" s="45" t="str">
        <f>_xlfn.XLOOKUP(Tabla8[[#This Row],[Codigo Area Liquidacion]],TBLAREA[PLANTA],TBLAREA[PROG])</f>
        <v>01</v>
      </c>
      <c r="C295" s="46" t="s">
        <v>2527</v>
      </c>
      <c r="D295" s="45" t="str">
        <f>Tabla8[[#This Row],[Numero Documento]]&amp;Tabla8[[#This Row],[PROG]]&amp;LEFT(Tabla8[[#This Row],[Tipo Empleado]],3)</f>
        <v>0310259752701EMP</v>
      </c>
      <c r="E295" s="45" t="s">
        <v>2944</v>
      </c>
      <c r="F295" s="46" t="s">
        <v>256</v>
      </c>
      <c r="G295" s="45" t="s">
        <v>2602</v>
      </c>
      <c r="H295" s="45" t="s">
        <v>189</v>
      </c>
      <c r="I295" s="47" t="s">
        <v>1491</v>
      </c>
      <c r="J295" s="46" t="s">
        <v>2604</v>
      </c>
      <c r="K295" t="str">
        <f t="shared" si="4"/>
        <v>M</v>
      </c>
    </row>
    <row r="296" spans="1:11">
      <c r="A296" s="75" t="s">
        <v>1824</v>
      </c>
      <c r="B296" s="45" t="str">
        <f>_xlfn.XLOOKUP(Tabla8[[#This Row],[Codigo Area Liquidacion]],TBLAREA[PLANTA],TBLAREA[PROG])</f>
        <v>01</v>
      </c>
      <c r="C296" s="46" t="s">
        <v>11</v>
      </c>
      <c r="D296" s="45" t="str">
        <f>Tabla8[[#This Row],[Numero Documento]]&amp;Tabla8[[#This Row],[PROG]]&amp;LEFT(Tabla8[[#This Row],[Tipo Empleado]],3)</f>
        <v>0120098938001FIJ</v>
      </c>
      <c r="E296" s="45" t="s">
        <v>1823</v>
      </c>
      <c r="F296" s="46" t="s">
        <v>120</v>
      </c>
      <c r="G296" s="45" t="s">
        <v>2602</v>
      </c>
      <c r="H296" s="45" t="s">
        <v>572</v>
      </c>
      <c r="I296" s="47" t="s">
        <v>1499</v>
      </c>
      <c r="J296" s="46" t="s">
        <v>2604</v>
      </c>
      <c r="K296" t="str">
        <f t="shared" si="4"/>
        <v>M</v>
      </c>
    </row>
    <row r="297" spans="1:11">
      <c r="A297" s="75" t="s">
        <v>2135</v>
      </c>
      <c r="B297" s="45" t="str">
        <f>_xlfn.XLOOKUP(Tabla8[[#This Row],[Codigo Area Liquidacion]],TBLAREA[PLANTA],TBLAREA[PROG])</f>
        <v>11</v>
      </c>
      <c r="C297" s="46" t="s">
        <v>11</v>
      </c>
      <c r="D297" s="45" t="str">
        <f>Tabla8[[#This Row],[Numero Documento]]&amp;Tabla8[[#This Row],[PROG]]&amp;LEFT(Tabla8[[#This Row],[Tipo Empleado]],3)</f>
        <v>4020892351211FIJ</v>
      </c>
      <c r="E297" s="45" t="s">
        <v>971</v>
      </c>
      <c r="F297" s="46" t="s">
        <v>42</v>
      </c>
      <c r="G297" s="45" t="s">
        <v>2610</v>
      </c>
      <c r="H297" s="45" t="s">
        <v>18</v>
      </c>
      <c r="I297" s="47" t="s">
        <v>1508</v>
      </c>
      <c r="J297" s="46" t="s">
        <v>2604</v>
      </c>
      <c r="K297" t="str">
        <f t="shared" si="4"/>
        <v>M</v>
      </c>
    </row>
    <row r="298" spans="1:11">
      <c r="A298" s="75" t="s">
        <v>2136</v>
      </c>
      <c r="B298" s="45" t="str">
        <f>_xlfn.XLOOKUP(Tabla8[[#This Row],[Codigo Area Liquidacion]],TBLAREA[PLANTA],TBLAREA[PROG])</f>
        <v>11</v>
      </c>
      <c r="C298" s="46" t="s">
        <v>11</v>
      </c>
      <c r="D298" s="45" t="str">
        <f>Tabla8[[#This Row],[Numero Documento]]&amp;Tabla8[[#This Row],[PROG]]&amp;LEFT(Tabla8[[#This Row],[Tipo Empleado]],3)</f>
        <v>0460024753211FIJ</v>
      </c>
      <c r="E298" s="45" t="s">
        <v>28</v>
      </c>
      <c r="F298" s="46" t="s">
        <v>8</v>
      </c>
      <c r="G298" s="45" t="s">
        <v>2610</v>
      </c>
      <c r="H298" s="45" t="s">
        <v>18</v>
      </c>
      <c r="I298" s="47" t="s">
        <v>1508</v>
      </c>
      <c r="J298" s="46" t="s">
        <v>2605</v>
      </c>
      <c r="K298" t="str">
        <f t="shared" si="4"/>
        <v>F</v>
      </c>
    </row>
    <row r="299" spans="1:11">
      <c r="A299" s="75" t="s">
        <v>1825</v>
      </c>
      <c r="B299" s="45" t="str">
        <f>_xlfn.XLOOKUP(Tabla8[[#This Row],[Codigo Area Liquidacion]],TBLAREA[PLANTA],TBLAREA[PROG])</f>
        <v>01</v>
      </c>
      <c r="C299" s="46" t="s">
        <v>11</v>
      </c>
      <c r="D299" s="45" t="str">
        <f>Tabla8[[#This Row],[Numero Documento]]&amp;Tabla8[[#This Row],[PROG]]&amp;LEFT(Tabla8[[#This Row],[Tipo Empleado]],3)</f>
        <v>0270025643701FIJ</v>
      </c>
      <c r="E299" s="45" t="s">
        <v>966</v>
      </c>
      <c r="F299" s="46" t="s">
        <v>973</v>
      </c>
      <c r="G299" s="45" t="s">
        <v>2602</v>
      </c>
      <c r="H299" s="45" t="s">
        <v>552</v>
      </c>
      <c r="I299" s="47" t="s">
        <v>1468</v>
      </c>
      <c r="J299" s="46" t="s">
        <v>2604</v>
      </c>
      <c r="K299" t="str">
        <f t="shared" si="4"/>
        <v>M</v>
      </c>
    </row>
    <row r="300" spans="1:11">
      <c r="A300" s="75" t="s">
        <v>1826</v>
      </c>
      <c r="B300" s="45" t="str">
        <f>_xlfn.XLOOKUP(Tabla8[[#This Row],[Codigo Area Liquidacion]],TBLAREA[PLANTA],TBLAREA[PROG])</f>
        <v>01</v>
      </c>
      <c r="C300" s="46" t="s">
        <v>11</v>
      </c>
      <c r="D300" s="45" t="str">
        <f>Tabla8[[#This Row],[Numero Documento]]&amp;Tabla8[[#This Row],[PROG]]&amp;LEFT(Tabla8[[#This Row],[Tipo Empleado]],3)</f>
        <v>2250052883501FIJ</v>
      </c>
      <c r="E300" s="45" t="s">
        <v>903</v>
      </c>
      <c r="F300" s="46" t="s">
        <v>127</v>
      </c>
      <c r="G300" s="45" t="s">
        <v>2602</v>
      </c>
      <c r="H300" s="45" t="s">
        <v>943</v>
      </c>
      <c r="I300" s="47" t="s">
        <v>1458</v>
      </c>
      <c r="J300" s="46" t="s">
        <v>2604</v>
      </c>
      <c r="K300" t="str">
        <f t="shared" si="4"/>
        <v>M</v>
      </c>
    </row>
    <row r="301" spans="1:11">
      <c r="A301" s="75" t="s">
        <v>2442</v>
      </c>
      <c r="B301" s="45" t="str">
        <f>_xlfn.XLOOKUP(Tabla8[[#This Row],[Codigo Area Liquidacion]],TBLAREA[PLANTA],TBLAREA[PROG])</f>
        <v>01</v>
      </c>
      <c r="C301" s="46" t="s">
        <v>2535</v>
      </c>
      <c r="D301" s="45" t="str">
        <f>Tabla8[[#This Row],[Numero Documento]]&amp;Tabla8[[#This Row],[PROG]]&amp;LEFT(Tabla8[[#This Row],[Tipo Empleado]],3)</f>
        <v>0930078436101PER</v>
      </c>
      <c r="E301" s="45" t="s">
        <v>1756</v>
      </c>
      <c r="F301" s="46" t="s">
        <v>895</v>
      </c>
      <c r="G301" s="45" t="s">
        <v>2602</v>
      </c>
      <c r="H301" s="45" t="s">
        <v>943</v>
      </c>
      <c r="I301" s="47" t="s">
        <v>1458</v>
      </c>
      <c r="J301" s="46" t="s">
        <v>2604</v>
      </c>
      <c r="K301" t="str">
        <f t="shared" si="4"/>
        <v>M</v>
      </c>
    </row>
    <row r="302" spans="1:11">
      <c r="A302" s="75" t="s">
        <v>1315</v>
      </c>
      <c r="B302" s="45" t="str">
        <f>_xlfn.XLOOKUP(Tabla8[[#This Row],[Codigo Area Liquidacion]],TBLAREA[PLANTA],TBLAREA[PROG])</f>
        <v>11</v>
      </c>
      <c r="C302" s="46" t="s">
        <v>11</v>
      </c>
      <c r="D302" s="45" t="str">
        <f>Tabla8[[#This Row],[Numero Documento]]&amp;Tabla8[[#This Row],[PROG]]&amp;LEFT(Tabla8[[#This Row],[Tipo Empleado]],3)</f>
        <v>0010301960011FIJ</v>
      </c>
      <c r="E302" s="45" t="s">
        <v>717</v>
      </c>
      <c r="F302" s="46" t="s">
        <v>718</v>
      </c>
      <c r="G302" s="45" t="s">
        <v>2610</v>
      </c>
      <c r="H302" s="45" t="s">
        <v>698</v>
      </c>
      <c r="I302" s="47" t="s">
        <v>1451</v>
      </c>
      <c r="J302" s="46" t="s">
        <v>2604</v>
      </c>
      <c r="K302" t="str">
        <f t="shared" si="4"/>
        <v>M</v>
      </c>
    </row>
    <row r="303" spans="1:11">
      <c r="A303" s="75" t="s">
        <v>3325</v>
      </c>
      <c r="B303" s="45" t="str">
        <f>_xlfn.XLOOKUP(Tabla8[[#This Row],[Codigo Area Liquidacion]],TBLAREA[PLANTA],TBLAREA[PROG])</f>
        <v>01</v>
      </c>
      <c r="C303" s="46" t="s">
        <v>3377</v>
      </c>
      <c r="D303" s="45" t="str">
        <f>Tabla8[[#This Row],[Numero Documento]]&amp;Tabla8[[#This Row],[PROG]]&amp;LEFT(Tabla8[[#This Row],[Tipo Empleado]],3)</f>
        <v>2230046881001PER</v>
      </c>
      <c r="E303" s="45" t="s">
        <v>3324</v>
      </c>
      <c r="F303" s="46" t="s">
        <v>111</v>
      </c>
      <c r="G303" s="45" t="s">
        <v>2602</v>
      </c>
      <c r="H303" s="45" t="s">
        <v>943</v>
      </c>
      <c r="I303" s="47" t="s">
        <v>1458</v>
      </c>
      <c r="J303" s="46" t="s">
        <v>2604</v>
      </c>
      <c r="K303" t="str">
        <f t="shared" si="4"/>
        <v>M</v>
      </c>
    </row>
    <row r="304" spans="1:11">
      <c r="A304" s="75" t="s">
        <v>1213</v>
      </c>
      <c r="B304" s="45" t="str">
        <f>_xlfn.XLOOKUP(Tabla8[[#This Row],[Codigo Area Liquidacion]],TBLAREA[PLANTA],TBLAREA[PROG])</f>
        <v>01</v>
      </c>
      <c r="C304" s="46" t="s">
        <v>11</v>
      </c>
      <c r="D304" s="45" t="str">
        <f>Tabla8[[#This Row],[Numero Documento]]&amp;Tabla8[[#This Row],[PROG]]&amp;LEFT(Tabla8[[#This Row],[Tipo Empleado]],3)</f>
        <v>2230068705401FIJ</v>
      </c>
      <c r="E304" s="45" t="s">
        <v>377</v>
      </c>
      <c r="F304" s="46" t="s">
        <v>338</v>
      </c>
      <c r="G304" s="45" t="s">
        <v>2602</v>
      </c>
      <c r="H304" s="45" t="s">
        <v>311</v>
      </c>
      <c r="I304" s="47" t="s">
        <v>1457</v>
      </c>
      <c r="J304" s="46" t="s">
        <v>2605</v>
      </c>
      <c r="K304" t="str">
        <f t="shared" si="4"/>
        <v>F</v>
      </c>
    </row>
    <row r="305" spans="1:11">
      <c r="A305" s="75" t="s">
        <v>2741</v>
      </c>
      <c r="B305" s="45" t="str">
        <f>_xlfn.XLOOKUP(Tabla8[[#This Row],[Codigo Area Liquidacion]],TBLAREA[PLANTA],TBLAREA[PROG])</f>
        <v>01</v>
      </c>
      <c r="C305" s="46" t="s">
        <v>11</v>
      </c>
      <c r="D305" s="45" t="str">
        <f>Tabla8[[#This Row],[Numero Documento]]&amp;Tabla8[[#This Row],[PROG]]&amp;LEFT(Tabla8[[#This Row],[Tipo Empleado]],3)</f>
        <v>4020917698701FIJ</v>
      </c>
      <c r="E305" s="45" t="s">
        <v>2713</v>
      </c>
      <c r="F305" s="46" t="s">
        <v>360</v>
      </c>
      <c r="G305" s="45" t="s">
        <v>2602</v>
      </c>
      <c r="H305" s="45" t="s">
        <v>277</v>
      </c>
      <c r="I305" s="47" t="s">
        <v>1500</v>
      </c>
      <c r="J305" s="46" t="s">
        <v>2604</v>
      </c>
      <c r="K305" t="str">
        <f t="shared" si="4"/>
        <v>M</v>
      </c>
    </row>
    <row r="306" spans="1:11">
      <c r="A306" s="75" t="s">
        <v>2947</v>
      </c>
      <c r="B306" s="45" t="str">
        <f>_xlfn.XLOOKUP(Tabla8[[#This Row],[Codigo Area Liquidacion]],TBLAREA[PLANTA],TBLAREA[PROG])</f>
        <v>01</v>
      </c>
      <c r="C306" s="46" t="s">
        <v>2527</v>
      </c>
      <c r="D306" s="45" t="str">
        <f>Tabla8[[#This Row],[Numero Documento]]&amp;Tabla8[[#This Row],[PROG]]&amp;LEFT(Tabla8[[#This Row],[Tipo Empleado]],3)</f>
        <v>4022203758801EMP</v>
      </c>
      <c r="E306" s="45" t="s">
        <v>2946</v>
      </c>
      <c r="F306" s="46" t="s">
        <v>75</v>
      </c>
      <c r="G306" s="45" t="s">
        <v>2602</v>
      </c>
      <c r="H306" s="45" t="s">
        <v>1708</v>
      </c>
      <c r="I306" s="47" t="s">
        <v>1448</v>
      </c>
      <c r="J306" s="46" t="s">
        <v>2604</v>
      </c>
      <c r="K306" t="str">
        <f t="shared" si="4"/>
        <v>M</v>
      </c>
    </row>
    <row r="307" spans="1:11">
      <c r="A307" s="75" t="s">
        <v>2137</v>
      </c>
      <c r="B307" s="45" t="str">
        <f>_xlfn.XLOOKUP(Tabla8[[#This Row],[Codigo Area Liquidacion]],TBLAREA[PLANTA],TBLAREA[PROG])</f>
        <v>11</v>
      </c>
      <c r="C307" s="46" t="s">
        <v>11</v>
      </c>
      <c r="D307" s="45" t="str">
        <f>Tabla8[[#This Row],[Numero Documento]]&amp;Tabla8[[#This Row],[PROG]]&amp;LEFT(Tabla8[[#This Row],[Tipo Empleado]],3)</f>
        <v>0100077766211FIJ</v>
      </c>
      <c r="E307" s="45" t="s">
        <v>1071</v>
      </c>
      <c r="F307" s="46" t="s">
        <v>574</v>
      </c>
      <c r="G307" s="45" t="s">
        <v>2610</v>
      </c>
      <c r="H307" s="45" t="s">
        <v>698</v>
      </c>
      <c r="I307" s="47" t="s">
        <v>1451</v>
      </c>
      <c r="J307" s="46" t="s">
        <v>2604</v>
      </c>
      <c r="K307" t="str">
        <f t="shared" si="4"/>
        <v>M</v>
      </c>
    </row>
    <row r="308" spans="1:11">
      <c r="A308" s="75" t="s">
        <v>2138</v>
      </c>
      <c r="B308" s="45" t="str">
        <f>_xlfn.XLOOKUP(Tabla8[[#This Row],[Codigo Area Liquidacion]],TBLAREA[PLANTA],TBLAREA[PROG])</f>
        <v>11</v>
      </c>
      <c r="C308" s="46" t="s">
        <v>11</v>
      </c>
      <c r="D308" s="45" t="str">
        <f>Tabla8[[#This Row],[Numero Documento]]&amp;Tabla8[[#This Row],[PROG]]&amp;LEFT(Tabla8[[#This Row],[Tipo Empleado]],3)</f>
        <v>0010959355811FIJ</v>
      </c>
      <c r="E308" s="45" t="s">
        <v>719</v>
      </c>
      <c r="F308" s="46" t="s">
        <v>22</v>
      </c>
      <c r="G308" s="45" t="s">
        <v>2610</v>
      </c>
      <c r="H308" s="45" t="s">
        <v>698</v>
      </c>
      <c r="I308" s="47" t="s">
        <v>1451</v>
      </c>
      <c r="J308" s="46" t="s">
        <v>2604</v>
      </c>
      <c r="K308" t="str">
        <f t="shared" si="4"/>
        <v>M</v>
      </c>
    </row>
    <row r="309" spans="1:11">
      <c r="A309" s="75" t="s">
        <v>2023</v>
      </c>
      <c r="B309" s="45" t="str">
        <f>_xlfn.XLOOKUP(Tabla8[[#This Row],[Codigo Area Liquidacion]],TBLAREA[PLANTA],TBLAREA[PROG])</f>
        <v>13</v>
      </c>
      <c r="C309" s="46" t="s">
        <v>11</v>
      </c>
      <c r="D309" s="45" t="str">
        <f>Tabla8[[#This Row],[Numero Documento]]&amp;Tabla8[[#This Row],[PROG]]&amp;LEFT(Tabla8[[#This Row],[Tipo Empleado]],3)</f>
        <v>0400014259813FIJ</v>
      </c>
      <c r="E309" s="45" t="s">
        <v>1038</v>
      </c>
      <c r="F309" s="46" t="s">
        <v>27</v>
      </c>
      <c r="G309" s="45" t="s">
        <v>2639</v>
      </c>
      <c r="H309" s="45" t="s">
        <v>1707</v>
      </c>
      <c r="I309" s="47" t="s">
        <v>1456</v>
      </c>
      <c r="J309" s="46" t="s">
        <v>2604</v>
      </c>
      <c r="K309" t="str">
        <f t="shared" si="4"/>
        <v>M</v>
      </c>
    </row>
    <row r="310" spans="1:11">
      <c r="A310" s="75" t="s">
        <v>2024</v>
      </c>
      <c r="B310" s="45" t="str">
        <f>_xlfn.XLOOKUP(Tabla8[[#This Row],[Codigo Area Liquidacion]],TBLAREA[PLANTA],TBLAREA[PROG])</f>
        <v>01</v>
      </c>
      <c r="C310" s="46" t="s">
        <v>11</v>
      </c>
      <c r="D310" s="45" t="str">
        <f>Tabla8[[#This Row],[Numero Documento]]&amp;Tabla8[[#This Row],[PROG]]&amp;LEFT(Tabla8[[#This Row],[Tipo Empleado]],3)</f>
        <v>4022078042901FIJ</v>
      </c>
      <c r="E310" s="45" t="s">
        <v>888</v>
      </c>
      <c r="F310" s="46" t="s">
        <v>360</v>
      </c>
      <c r="G310" s="45" t="s">
        <v>2602</v>
      </c>
      <c r="H310" s="45" t="s">
        <v>311</v>
      </c>
      <c r="I310" s="47" t="s">
        <v>1457</v>
      </c>
      <c r="J310" s="46" t="s">
        <v>2604</v>
      </c>
      <c r="K310" t="str">
        <f t="shared" si="4"/>
        <v>M</v>
      </c>
    </row>
    <row r="311" spans="1:11">
      <c r="A311" s="75" t="s">
        <v>1115</v>
      </c>
      <c r="B311" s="45" t="str">
        <f>_xlfn.XLOOKUP(Tabla8[[#This Row],[Codigo Area Liquidacion]],TBLAREA[PLANTA],TBLAREA[PROG])</f>
        <v>01</v>
      </c>
      <c r="C311" s="46" t="s">
        <v>11</v>
      </c>
      <c r="D311" s="45" t="str">
        <f>Tabla8[[#This Row],[Numero Documento]]&amp;Tabla8[[#This Row],[PROG]]&amp;LEFT(Tabla8[[#This Row],[Tipo Empleado]],3)</f>
        <v>0010302212501FIJ</v>
      </c>
      <c r="E311" s="45" t="s">
        <v>291</v>
      </c>
      <c r="F311" s="46" t="s">
        <v>285</v>
      </c>
      <c r="G311" s="45" t="s">
        <v>2602</v>
      </c>
      <c r="H311" s="45" t="s">
        <v>283</v>
      </c>
      <c r="I311" s="47" t="s">
        <v>1447</v>
      </c>
      <c r="J311" s="46" t="s">
        <v>2604</v>
      </c>
      <c r="K311" t="str">
        <f t="shared" si="4"/>
        <v>M</v>
      </c>
    </row>
    <row r="312" spans="1:11">
      <c r="A312" s="75" t="s">
        <v>2139</v>
      </c>
      <c r="B312" s="45" t="str">
        <f>_xlfn.XLOOKUP(Tabla8[[#This Row],[Codigo Area Liquidacion]],TBLAREA[PLANTA],TBLAREA[PROG])</f>
        <v>11</v>
      </c>
      <c r="C312" s="46" t="s">
        <v>11</v>
      </c>
      <c r="D312" s="45" t="str">
        <f>Tabla8[[#This Row],[Numero Documento]]&amp;Tabla8[[#This Row],[PROG]]&amp;LEFT(Tabla8[[#This Row],[Tipo Empleado]],3)</f>
        <v>0011400697611FIJ</v>
      </c>
      <c r="E312" s="45" t="s">
        <v>720</v>
      </c>
      <c r="F312" s="46" t="s">
        <v>22</v>
      </c>
      <c r="G312" s="45" t="s">
        <v>2610</v>
      </c>
      <c r="H312" s="45" t="s">
        <v>698</v>
      </c>
      <c r="I312" s="47" t="s">
        <v>1451</v>
      </c>
      <c r="J312" s="46" t="s">
        <v>2604</v>
      </c>
      <c r="K312" t="str">
        <f t="shared" si="4"/>
        <v>M</v>
      </c>
    </row>
    <row r="313" spans="1:11">
      <c r="A313" s="75" t="s">
        <v>2313</v>
      </c>
      <c r="B313" s="45" t="str">
        <f>_xlfn.XLOOKUP(Tabla8[[#This Row],[Codigo Area Liquidacion]],TBLAREA[PLANTA],TBLAREA[PROG])</f>
        <v>01</v>
      </c>
      <c r="C313" s="46" t="s">
        <v>2527</v>
      </c>
      <c r="D313" s="45" t="str">
        <f>Tabla8[[#This Row],[Numero Documento]]&amp;Tabla8[[#This Row],[PROG]]&amp;LEFT(Tabla8[[#This Row],[Tipo Empleado]],3)</f>
        <v>0340048771001EMP</v>
      </c>
      <c r="E313" s="45" t="s">
        <v>1637</v>
      </c>
      <c r="F313" s="46" t="s">
        <v>1516</v>
      </c>
      <c r="G313" s="45" t="s">
        <v>2602</v>
      </c>
      <c r="H313" s="45" t="s">
        <v>18</v>
      </c>
      <c r="I313" s="47" t="s">
        <v>1508</v>
      </c>
      <c r="J313" s="46" t="s">
        <v>2605</v>
      </c>
      <c r="K313" t="str">
        <f t="shared" si="4"/>
        <v>F</v>
      </c>
    </row>
    <row r="314" spans="1:11">
      <c r="A314" s="75" t="s">
        <v>2314</v>
      </c>
      <c r="B314" s="45" t="str">
        <f>_xlfn.XLOOKUP(Tabla8[[#This Row],[Codigo Area Liquidacion]],TBLAREA[PLANTA],TBLAREA[PROG])</f>
        <v>01</v>
      </c>
      <c r="C314" s="46" t="s">
        <v>2527</v>
      </c>
      <c r="D314" s="45" t="str">
        <f>Tabla8[[#This Row],[Numero Documento]]&amp;Tabla8[[#This Row],[PROG]]&amp;LEFT(Tabla8[[#This Row],[Tipo Empleado]],3)</f>
        <v>0011810393601EMP</v>
      </c>
      <c r="E314" s="45" t="s">
        <v>1664</v>
      </c>
      <c r="F314" s="46" t="s">
        <v>1517</v>
      </c>
      <c r="G314" s="45" t="s">
        <v>2602</v>
      </c>
      <c r="H314" s="45" t="s">
        <v>474</v>
      </c>
      <c r="I314" s="47" t="s">
        <v>1477</v>
      </c>
      <c r="J314" s="46" t="s">
        <v>2605</v>
      </c>
      <c r="K314" t="str">
        <f t="shared" si="4"/>
        <v>F</v>
      </c>
    </row>
    <row r="315" spans="1:11">
      <c r="A315" s="75" t="s">
        <v>1827</v>
      </c>
      <c r="B315" s="45" t="str">
        <f>_xlfn.XLOOKUP(Tabla8[[#This Row],[Codigo Area Liquidacion]],TBLAREA[PLANTA],TBLAREA[PROG])</f>
        <v>01</v>
      </c>
      <c r="C315" s="46" t="s">
        <v>11</v>
      </c>
      <c r="D315" s="45" t="str">
        <f>Tabla8[[#This Row],[Numero Documento]]&amp;Tabla8[[#This Row],[PROG]]&amp;LEFT(Tabla8[[#This Row],[Tipo Empleado]],3)</f>
        <v>0180008175201FIJ</v>
      </c>
      <c r="E315" s="45" t="s">
        <v>1744</v>
      </c>
      <c r="F315" s="46" t="s">
        <v>8</v>
      </c>
      <c r="G315" s="45" t="s">
        <v>2602</v>
      </c>
      <c r="H315" s="45" t="s">
        <v>1708</v>
      </c>
      <c r="I315" s="47" t="s">
        <v>1448</v>
      </c>
      <c r="J315" s="46" t="s">
        <v>2605</v>
      </c>
      <c r="K315" t="str">
        <f t="shared" si="4"/>
        <v>F</v>
      </c>
    </row>
    <row r="316" spans="1:11">
      <c r="A316" s="75" t="s">
        <v>2140</v>
      </c>
      <c r="B316" s="45" t="str">
        <f>_xlfn.XLOOKUP(Tabla8[[#This Row],[Codigo Area Liquidacion]],TBLAREA[PLANTA],TBLAREA[PROG])</f>
        <v>11</v>
      </c>
      <c r="C316" s="46" t="s">
        <v>11</v>
      </c>
      <c r="D316" s="45" t="str">
        <f>Tabla8[[#This Row],[Numero Documento]]&amp;Tabla8[[#This Row],[PROG]]&amp;LEFT(Tabla8[[#This Row],[Tipo Empleado]],3)</f>
        <v>1080009183611FIJ</v>
      </c>
      <c r="E316" s="45" t="s">
        <v>721</v>
      </c>
      <c r="F316" s="46" t="s">
        <v>8</v>
      </c>
      <c r="G316" s="45" t="s">
        <v>2610</v>
      </c>
      <c r="H316" s="45" t="s">
        <v>698</v>
      </c>
      <c r="I316" s="47" t="s">
        <v>1451</v>
      </c>
      <c r="J316" s="46" t="s">
        <v>2605</v>
      </c>
      <c r="K316" t="str">
        <f t="shared" si="4"/>
        <v>F</v>
      </c>
    </row>
    <row r="317" spans="1:11">
      <c r="A317" s="75" t="s">
        <v>2673</v>
      </c>
      <c r="B317" s="45" t="str">
        <f>_xlfn.XLOOKUP(Tabla8[[#This Row],[Codigo Area Liquidacion]],TBLAREA[PLANTA],TBLAREA[PROG])</f>
        <v>01</v>
      </c>
      <c r="C317" s="46" t="s">
        <v>11</v>
      </c>
      <c r="D317" s="45" t="str">
        <f>Tabla8[[#This Row],[Numero Documento]]&amp;Tabla8[[#This Row],[PROG]]&amp;LEFT(Tabla8[[#This Row],[Tipo Empleado]],3)</f>
        <v>0340038857901FIJ</v>
      </c>
      <c r="E317" s="45" t="s">
        <v>2657</v>
      </c>
      <c r="F317" s="46" t="s">
        <v>129</v>
      </c>
      <c r="G317" s="45" t="s">
        <v>2602</v>
      </c>
      <c r="H317" s="45" t="s">
        <v>676</v>
      </c>
      <c r="I317" s="47" t="s">
        <v>1482</v>
      </c>
      <c r="J317" s="46" t="s">
        <v>2605</v>
      </c>
      <c r="K317" t="str">
        <f t="shared" si="4"/>
        <v>F</v>
      </c>
    </row>
    <row r="318" spans="1:11">
      <c r="A318" s="78" t="s">
        <v>1214</v>
      </c>
      <c r="B318" s="45" t="str">
        <f>_xlfn.XLOOKUP(Tabla8[[#This Row],[Codigo Area Liquidacion]],TBLAREA[PLANTA],TBLAREA[PROG])</f>
        <v>13</v>
      </c>
      <c r="C318" s="46" t="s">
        <v>11</v>
      </c>
      <c r="D318" s="45" t="str">
        <f>Tabla8[[#This Row],[Numero Documento]]&amp;Tabla8[[#This Row],[PROG]]&amp;LEFT(Tabla8[[#This Row],[Tipo Empleado]],3)</f>
        <v>0011233642513FIJ</v>
      </c>
      <c r="E318" s="45" t="s">
        <v>504</v>
      </c>
      <c r="F318" s="46" t="s">
        <v>412</v>
      </c>
      <c r="G318" s="45" t="s">
        <v>2639</v>
      </c>
      <c r="H318" s="45" t="s">
        <v>1707</v>
      </c>
      <c r="I318" s="47" t="s">
        <v>1456</v>
      </c>
      <c r="J318" s="46" t="s">
        <v>2605</v>
      </c>
      <c r="K318" t="str">
        <f t="shared" si="4"/>
        <v>F</v>
      </c>
    </row>
    <row r="319" spans="1:11">
      <c r="A319" s="75" t="s">
        <v>2840</v>
      </c>
      <c r="B319" s="45" t="str">
        <f>_xlfn.XLOOKUP(Tabla8[[#This Row],[Codigo Area Liquidacion]],TBLAREA[PLANTA],TBLAREA[PROG])</f>
        <v>01</v>
      </c>
      <c r="C319" s="46" t="s">
        <v>11</v>
      </c>
      <c r="D319" s="45" t="str">
        <f>Tabla8[[#This Row],[Numero Documento]]&amp;Tabla8[[#This Row],[PROG]]&amp;LEFT(Tabla8[[#This Row],[Tipo Empleado]],3)</f>
        <v>4023018639301FIJ</v>
      </c>
      <c r="E319" s="45" t="s">
        <v>2839</v>
      </c>
      <c r="F319" s="46" t="s">
        <v>687</v>
      </c>
      <c r="G319" s="45" t="s">
        <v>2602</v>
      </c>
      <c r="H319" s="45" t="s">
        <v>1708</v>
      </c>
      <c r="I319" s="47" t="s">
        <v>1448</v>
      </c>
      <c r="J319" s="46" t="s">
        <v>2604</v>
      </c>
      <c r="K319" t="str">
        <f t="shared" si="4"/>
        <v>M</v>
      </c>
    </row>
    <row r="320" spans="1:11">
      <c r="A320" s="75" t="s">
        <v>3261</v>
      </c>
      <c r="B320" s="45" t="str">
        <f>_xlfn.XLOOKUP(Tabla8[[#This Row],[Codigo Area Liquidacion]],TBLAREA[PLANTA],TBLAREA[PROG])</f>
        <v>01</v>
      </c>
      <c r="C320" s="46" t="s">
        <v>11</v>
      </c>
      <c r="D320" s="45" t="str">
        <f>Tabla8[[#This Row],[Numero Documento]]&amp;Tabla8[[#This Row],[PROG]]&amp;LEFT(Tabla8[[#This Row],[Tipo Empleado]],3)</f>
        <v>0970028027501FIJ</v>
      </c>
      <c r="E320" s="45" t="s">
        <v>3282</v>
      </c>
      <c r="F320" s="46" t="s">
        <v>214</v>
      </c>
      <c r="G320" s="45" t="s">
        <v>2602</v>
      </c>
      <c r="H320" s="45" t="s">
        <v>1715</v>
      </c>
      <c r="I320" s="47" t="s">
        <v>1465</v>
      </c>
      <c r="J320" s="46" t="s">
        <v>2604</v>
      </c>
      <c r="K320" t="str">
        <f t="shared" si="4"/>
        <v>M</v>
      </c>
    </row>
    <row r="321" spans="1:11">
      <c r="A321" s="75" t="s">
        <v>2747</v>
      </c>
      <c r="B321" s="45" t="str">
        <f>_xlfn.XLOOKUP(Tabla8[[#This Row],[Codigo Area Liquidacion]],TBLAREA[PLANTA],TBLAREA[PROG])</f>
        <v>01</v>
      </c>
      <c r="C321" s="46" t="s">
        <v>2535</v>
      </c>
      <c r="D321" s="45" t="str">
        <f>Tabla8[[#This Row],[Numero Documento]]&amp;Tabla8[[#This Row],[PROG]]&amp;LEFT(Tabla8[[#This Row],[Tipo Empleado]],3)</f>
        <v>0180077958701PER</v>
      </c>
      <c r="E321" s="45" t="s">
        <v>2719</v>
      </c>
      <c r="F321" s="46" t="s">
        <v>895</v>
      </c>
      <c r="G321" s="45" t="s">
        <v>2602</v>
      </c>
      <c r="H321" s="45" t="s">
        <v>943</v>
      </c>
      <c r="I321" s="47" t="s">
        <v>1458</v>
      </c>
      <c r="J321" s="46" t="s">
        <v>2604</v>
      </c>
      <c r="K321" t="str">
        <f t="shared" si="4"/>
        <v>M</v>
      </c>
    </row>
    <row r="322" spans="1:11">
      <c r="A322" s="75" t="s">
        <v>2141</v>
      </c>
      <c r="B322" s="45" t="str">
        <f>_xlfn.XLOOKUP(Tabla8[[#This Row],[Codigo Area Liquidacion]],TBLAREA[PLANTA],TBLAREA[PROG])</f>
        <v>11</v>
      </c>
      <c r="C322" s="46" t="s">
        <v>11</v>
      </c>
      <c r="D322" s="45" t="str">
        <f>Tabla8[[#This Row],[Numero Documento]]&amp;Tabla8[[#This Row],[PROG]]&amp;LEFT(Tabla8[[#This Row],[Tipo Empleado]],3)</f>
        <v>0310188131011FIJ</v>
      </c>
      <c r="E322" s="45" t="s">
        <v>1000</v>
      </c>
      <c r="F322" s="46" t="s">
        <v>30</v>
      </c>
      <c r="G322" s="45" t="s">
        <v>2610</v>
      </c>
      <c r="H322" s="45" t="s">
        <v>73</v>
      </c>
      <c r="I322" s="47" t="s">
        <v>1463</v>
      </c>
      <c r="J322" s="46" t="s">
        <v>2604</v>
      </c>
      <c r="K322" t="str">
        <f t="shared" si="4"/>
        <v>M</v>
      </c>
    </row>
    <row r="323" spans="1:11">
      <c r="A323" s="75" t="s">
        <v>2025</v>
      </c>
      <c r="B323" s="45" t="str">
        <f>_xlfn.XLOOKUP(Tabla8[[#This Row],[Codigo Area Liquidacion]],TBLAREA[PLANTA],TBLAREA[PROG])</f>
        <v>13</v>
      </c>
      <c r="C323" s="46" t="s">
        <v>11</v>
      </c>
      <c r="D323" s="45" t="str">
        <f>Tabla8[[#This Row],[Numero Documento]]&amp;Tabla8[[#This Row],[PROG]]&amp;LEFT(Tabla8[[#This Row],[Tipo Empleado]],3)</f>
        <v>0010001655913FIJ</v>
      </c>
      <c r="E323" s="45" t="s">
        <v>2642</v>
      </c>
      <c r="F323" s="46" t="s">
        <v>683</v>
      </c>
      <c r="G323" s="45" t="s">
        <v>2639</v>
      </c>
      <c r="H323" s="45" t="s">
        <v>679</v>
      </c>
      <c r="I323" s="47" t="s">
        <v>1484</v>
      </c>
      <c r="J323" s="46" t="s">
        <v>2605</v>
      </c>
      <c r="K323" t="str">
        <f t="shared" si="4"/>
        <v>F</v>
      </c>
    </row>
    <row r="324" spans="1:11">
      <c r="A324" s="75" t="s">
        <v>2949</v>
      </c>
      <c r="B324" s="45" t="str">
        <f>_xlfn.XLOOKUP(Tabla8[[#This Row],[Codigo Area Liquidacion]],TBLAREA[PLANTA],TBLAREA[PROG])</f>
        <v>01</v>
      </c>
      <c r="C324" s="46" t="s">
        <v>2527</v>
      </c>
      <c r="D324" s="45" t="str">
        <f>Tabla8[[#This Row],[Numero Documento]]&amp;Tabla8[[#This Row],[PROG]]&amp;LEFT(Tabla8[[#This Row],[Tipo Empleado]],3)</f>
        <v>4020063837301EMP</v>
      </c>
      <c r="E324" s="45" t="s">
        <v>2948</v>
      </c>
      <c r="F324" s="46" t="s">
        <v>1005</v>
      </c>
      <c r="G324" s="45" t="s">
        <v>2602</v>
      </c>
      <c r="H324" s="45" t="s">
        <v>1709</v>
      </c>
      <c r="I324" s="47" t="s">
        <v>1479</v>
      </c>
      <c r="J324" s="46" t="s">
        <v>2605</v>
      </c>
      <c r="K324" t="str">
        <f t="shared" ref="K324:K387" si="5">LEFT(J324,1)</f>
        <v>F</v>
      </c>
    </row>
    <row r="325" spans="1:11">
      <c r="A325" s="75" t="s">
        <v>2951</v>
      </c>
      <c r="B325" s="45" t="str">
        <f>_xlfn.XLOOKUP(Tabla8[[#This Row],[Codigo Area Liquidacion]],TBLAREA[PLANTA],TBLAREA[PROG])</f>
        <v>01</v>
      </c>
      <c r="C325" s="46" t="s">
        <v>2527</v>
      </c>
      <c r="D325" s="45" t="str">
        <f>Tabla8[[#This Row],[Numero Documento]]&amp;Tabla8[[#This Row],[PROG]]&amp;LEFT(Tabla8[[#This Row],[Tipo Empleado]],3)</f>
        <v>0770006068901EMP</v>
      </c>
      <c r="E325" s="45" t="s">
        <v>2950</v>
      </c>
      <c r="F325" s="46" t="s">
        <v>983</v>
      </c>
      <c r="G325" s="45" t="s">
        <v>2602</v>
      </c>
      <c r="H325" s="45" t="s">
        <v>942</v>
      </c>
      <c r="I325" s="47" t="s">
        <v>1476</v>
      </c>
      <c r="J325" s="46" t="s">
        <v>2605</v>
      </c>
      <c r="K325" t="str">
        <f t="shared" si="5"/>
        <v>F</v>
      </c>
    </row>
    <row r="326" spans="1:11">
      <c r="A326" s="75" t="s">
        <v>1116</v>
      </c>
      <c r="B326" s="45" t="str">
        <f>_xlfn.XLOOKUP(Tabla8[[#This Row],[Codigo Area Liquidacion]],TBLAREA[PLANTA],TBLAREA[PROG])</f>
        <v>01</v>
      </c>
      <c r="C326" s="46" t="s">
        <v>11</v>
      </c>
      <c r="D326" s="45" t="str">
        <f>Tabla8[[#This Row],[Numero Documento]]&amp;Tabla8[[#This Row],[PROG]]&amp;LEFT(Tabla8[[#This Row],[Tipo Empleado]],3)</f>
        <v>0010464126101FIJ</v>
      </c>
      <c r="E326" s="45" t="s">
        <v>185</v>
      </c>
      <c r="F326" s="46" t="s">
        <v>1701</v>
      </c>
      <c r="G326" s="45" t="s">
        <v>2602</v>
      </c>
      <c r="H326" s="45" t="s">
        <v>186</v>
      </c>
      <c r="I326" s="47" t="s">
        <v>1498</v>
      </c>
      <c r="J326" s="46" t="s">
        <v>2605</v>
      </c>
      <c r="K326" t="str">
        <f t="shared" si="5"/>
        <v>F</v>
      </c>
    </row>
    <row r="327" spans="1:11">
      <c r="A327" s="75" t="s">
        <v>2443</v>
      </c>
      <c r="B327" s="45" t="str">
        <f>_xlfn.XLOOKUP(Tabla8[[#This Row],[Codigo Area Liquidacion]],TBLAREA[PLANTA],TBLAREA[PROG])</f>
        <v>01</v>
      </c>
      <c r="C327" s="46" t="s">
        <v>2535</v>
      </c>
      <c r="D327" s="45" t="str">
        <f>Tabla8[[#This Row],[Numero Documento]]&amp;Tabla8[[#This Row],[PROG]]&amp;LEFT(Tabla8[[#This Row],[Tipo Empleado]],3)</f>
        <v>0780014232001PER</v>
      </c>
      <c r="E327" s="45" t="s">
        <v>1570</v>
      </c>
      <c r="F327" s="46" t="s">
        <v>895</v>
      </c>
      <c r="G327" s="45" t="s">
        <v>2602</v>
      </c>
      <c r="H327" s="45" t="s">
        <v>943</v>
      </c>
      <c r="I327" s="47" t="s">
        <v>1458</v>
      </c>
      <c r="J327" s="46" t="s">
        <v>2604</v>
      </c>
      <c r="K327" t="str">
        <f t="shared" si="5"/>
        <v>M</v>
      </c>
    </row>
    <row r="328" spans="1:11">
      <c r="A328" s="75" t="s">
        <v>1828</v>
      </c>
      <c r="B328" s="45" t="str">
        <f>_xlfn.XLOOKUP(Tabla8[[#This Row],[Codigo Area Liquidacion]],TBLAREA[PLANTA],TBLAREA[PROG])</f>
        <v>01</v>
      </c>
      <c r="C328" s="46" t="s">
        <v>11</v>
      </c>
      <c r="D328" s="45" t="str">
        <f>Tabla8[[#This Row],[Numero Documento]]&amp;Tabla8[[#This Row],[PROG]]&amp;LEFT(Tabla8[[#This Row],[Tipo Empleado]],3)</f>
        <v>0810005341501FIJ</v>
      </c>
      <c r="E328" s="45" t="s">
        <v>785</v>
      </c>
      <c r="F328" s="46" t="s">
        <v>111</v>
      </c>
      <c r="G328" s="45" t="s">
        <v>2602</v>
      </c>
      <c r="H328" s="45" t="s">
        <v>1708</v>
      </c>
      <c r="I328" s="47" t="s">
        <v>1448</v>
      </c>
      <c r="J328" s="46" t="s">
        <v>2604</v>
      </c>
      <c r="K328" t="str">
        <f t="shared" si="5"/>
        <v>M</v>
      </c>
    </row>
    <row r="329" spans="1:11">
      <c r="A329" s="75" t="s">
        <v>2078</v>
      </c>
      <c r="B329" s="45" t="str">
        <f>_xlfn.XLOOKUP(Tabla8[[#This Row],[Codigo Area Liquidacion]],TBLAREA[PLANTA],TBLAREA[PROG])</f>
        <v>13</v>
      </c>
      <c r="C329" s="46" t="s">
        <v>11</v>
      </c>
      <c r="D329" s="45" t="str">
        <f>Tabla8[[#This Row],[Numero Documento]]&amp;Tabla8[[#This Row],[PROG]]&amp;LEFT(Tabla8[[#This Row],[Tipo Empleado]],3)</f>
        <v>0260006682913FIJ</v>
      </c>
      <c r="E329" s="45" t="s">
        <v>240</v>
      </c>
      <c r="F329" s="46" t="s">
        <v>238</v>
      </c>
      <c r="G329" s="45" t="s">
        <v>2639</v>
      </c>
      <c r="H329" s="45" t="s">
        <v>1714</v>
      </c>
      <c r="I329" s="47" t="s">
        <v>1452</v>
      </c>
      <c r="J329" s="46" t="s">
        <v>2604</v>
      </c>
      <c r="K329" t="str">
        <f t="shared" si="5"/>
        <v>M</v>
      </c>
    </row>
    <row r="330" spans="1:11">
      <c r="A330" s="75" t="s">
        <v>2272</v>
      </c>
      <c r="B330" s="45" t="str">
        <f>_xlfn.XLOOKUP(Tabla8[[#This Row],[Codigo Area Liquidacion]],TBLAREA[PLANTA],TBLAREA[PROG])</f>
        <v>11</v>
      </c>
      <c r="C330" s="46" t="s">
        <v>11</v>
      </c>
      <c r="D330" s="45" t="str">
        <f>Tabla8[[#This Row],[Numero Documento]]&amp;Tabla8[[#This Row],[PROG]]&amp;LEFT(Tabla8[[#This Row],[Tipo Empleado]],3)</f>
        <v>0010203969011FIJ</v>
      </c>
      <c r="E330" s="45" t="s">
        <v>118</v>
      </c>
      <c r="F330" s="46" t="s">
        <v>119</v>
      </c>
      <c r="G330" s="45" t="s">
        <v>2610</v>
      </c>
      <c r="H330" s="45" t="s">
        <v>106</v>
      </c>
      <c r="I330" s="47" t="s">
        <v>1469</v>
      </c>
      <c r="J330" s="46" t="s">
        <v>2604</v>
      </c>
      <c r="K330" t="str">
        <f t="shared" si="5"/>
        <v>M</v>
      </c>
    </row>
    <row r="331" spans="1:11">
      <c r="A331" s="75" t="s">
        <v>3258</v>
      </c>
      <c r="B331" s="45" t="str">
        <f>_xlfn.XLOOKUP(Tabla8[[#This Row],[Codigo Area Liquidacion]],TBLAREA[PLANTA],TBLAREA[PROG])</f>
        <v>01</v>
      </c>
      <c r="C331" s="46" t="s">
        <v>2535</v>
      </c>
      <c r="D331" s="45" t="str">
        <f>Tabla8[[#This Row],[Numero Documento]]&amp;Tabla8[[#This Row],[PROG]]&amp;LEFT(Tabla8[[#This Row],[Tipo Empleado]],3)</f>
        <v>0190019590801PER</v>
      </c>
      <c r="E331" s="45" t="s">
        <v>3279</v>
      </c>
      <c r="F331" s="46" t="s">
        <v>895</v>
      </c>
      <c r="G331" s="45" t="s">
        <v>2602</v>
      </c>
      <c r="H331" s="45" t="s">
        <v>943</v>
      </c>
      <c r="I331" s="47" t="s">
        <v>1458</v>
      </c>
      <c r="J331" s="46" t="s">
        <v>2604</v>
      </c>
      <c r="K331" t="str">
        <f t="shared" si="5"/>
        <v>M</v>
      </c>
    </row>
    <row r="332" spans="1:11">
      <c r="A332" s="75" t="s">
        <v>2842</v>
      </c>
      <c r="B332" s="45" t="str">
        <f>_xlfn.XLOOKUP(Tabla8[[#This Row],[Codigo Area Liquidacion]],TBLAREA[PLANTA],TBLAREA[PROG])</f>
        <v>01</v>
      </c>
      <c r="C332" s="46" t="s">
        <v>11</v>
      </c>
      <c r="D332" s="45" t="str">
        <f>Tabla8[[#This Row],[Numero Documento]]&amp;Tabla8[[#This Row],[PROG]]&amp;LEFT(Tabla8[[#This Row],[Tipo Empleado]],3)</f>
        <v>0570010536301FIJ</v>
      </c>
      <c r="E332" s="45" t="s">
        <v>2841</v>
      </c>
      <c r="F332" s="46" t="s">
        <v>598</v>
      </c>
      <c r="G332" s="45" t="s">
        <v>2602</v>
      </c>
      <c r="H332" s="45" t="s">
        <v>333</v>
      </c>
      <c r="I332" s="47" t="s">
        <v>1459</v>
      </c>
      <c r="J332" s="46" t="s">
        <v>2604</v>
      </c>
      <c r="K332" t="str">
        <f t="shared" si="5"/>
        <v>M</v>
      </c>
    </row>
    <row r="333" spans="1:11">
      <c r="A333" s="75" t="s">
        <v>2315</v>
      </c>
      <c r="B333" s="45" t="str">
        <f>_xlfn.XLOOKUP(Tabla8[[#This Row],[Codigo Area Liquidacion]],TBLAREA[PLANTA],TBLAREA[PROG])</f>
        <v>01</v>
      </c>
      <c r="C333" s="46" t="s">
        <v>2527</v>
      </c>
      <c r="D333" s="45" t="str">
        <f>Tabla8[[#This Row],[Numero Documento]]&amp;Tabla8[[#This Row],[PROG]]&amp;LEFT(Tabla8[[#This Row],[Tipo Empleado]],3)</f>
        <v>0010012640801EMP</v>
      </c>
      <c r="E333" s="45" t="s">
        <v>1408</v>
      </c>
      <c r="F333" s="46" t="s">
        <v>100</v>
      </c>
      <c r="G333" s="45" t="s">
        <v>2602</v>
      </c>
      <c r="H333" s="45" t="s">
        <v>679</v>
      </c>
      <c r="I333" s="47" t="s">
        <v>1484</v>
      </c>
      <c r="J333" s="46" t="s">
        <v>2604</v>
      </c>
      <c r="K333" t="str">
        <f t="shared" si="5"/>
        <v>M</v>
      </c>
    </row>
    <row r="334" spans="1:11">
      <c r="A334" s="75" t="s">
        <v>1829</v>
      </c>
      <c r="B334" s="45" t="str">
        <f>_xlfn.XLOOKUP(Tabla8[[#This Row],[Codigo Area Liquidacion]],TBLAREA[PLANTA],TBLAREA[PROG])</f>
        <v>01</v>
      </c>
      <c r="C334" s="46" t="s">
        <v>11</v>
      </c>
      <c r="D334" s="45" t="str">
        <f>Tabla8[[#This Row],[Numero Documento]]&amp;Tabla8[[#This Row],[PROG]]&amp;LEFT(Tabla8[[#This Row],[Tipo Empleado]],3)</f>
        <v>0110021388101FIJ</v>
      </c>
      <c r="E334" s="45" t="s">
        <v>651</v>
      </c>
      <c r="F334" s="46" t="s">
        <v>652</v>
      </c>
      <c r="G334" s="45" t="s">
        <v>2602</v>
      </c>
      <c r="H334" s="45" t="s">
        <v>943</v>
      </c>
      <c r="I334" s="47" t="s">
        <v>1458</v>
      </c>
      <c r="J334" s="46" t="s">
        <v>2604</v>
      </c>
      <c r="K334" t="str">
        <f t="shared" si="5"/>
        <v>M</v>
      </c>
    </row>
    <row r="335" spans="1:11">
      <c r="A335" s="75" t="s">
        <v>2546</v>
      </c>
      <c r="B335" s="45" t="str">
        <f>_xlfn.XLOOKUP(Tabla8[[#This Row],[Codigo Area Liquidacion]],TBLAREA[PLANTA],TBLAREA[PROG])</f>
        <v>01</v>
      </c>
      <c r="C335" s="46" t="s">
        <v>11</v>
      </c>
      <c r="D335" s="45" t="str">
        <f>Tabla8[[#This Row],[Numero Documento]]&amp;Tabla8[[#This Row],[PROG]]&amp;LEFT(Tabla8[[#This Row],[Tipo Empleado]],3)</f>
        <v>0011183321601FIJ</v>
      </c>
      <c r="E335" s="45" t="s">
        <v>2558</v>
      </c>
      <c r="F335" s="46" t="s">
        <v>598</v>
      </c>
      <c r="G335" s="45" t="s">
        <v>2602</v>
      </c>
      <c r="H335" s="45" t="s">
        <v>1709</v>
      </c>
      <c r="I335" s="47" t="s">
        <v>1479</v>
      </c>
      <c r="J335" s="46" t="s">
        <v>2604</v>
      </c>
      <c r="K335" t="str">
        <f t="shared" si="5"/>
        <v>M</v>
      </c>
    </row>
    <row r="336" spans="1:11">
      <c r="A336" s="75" t="s">
        <v>1830</v>
      </c>
      <c r="B336" s="45" t="str">
        <f>_xlfn.XLOOKUP(Tabla8[[#This Row],[Codigo Area Liquidacion]],TBLAREA[PLANTA],TBLAREA[PROG])</f>
        <v>01</v>
      </c>
      <c r="C336" s="46" t="s">
        <v>11</v>
      </c>
      <c r="D336" s="45" t="str">
        <f>Tabla8[[#This Row],[Numero Documento]]&amp;Tabla8[[#This Row],[PROG]]&amp;LEFT(Tabla8[[#This Row],[Tipo Empleado]],3)</f>
        <v>0011677615401FIJ</v>
      </c>
      <c r="E336" s="45" t="s">
        <v>215</v>
      </c>
      <c r="F336" s="46" t="s">
        <v>42</v>
      </c>
      <c r="G336" s="45" t="s">
        <v>2602</v>
      </c>
      <c r="H336" s="45" t="s">
        <v>1715</v>
      </c>
      <c r="I336" s="47" t="s">
        <v>1465</v>
      </c>
      <c r="J336" s="46" t="s">
        <v>2604</v>
      </c>
      <c r="K336" t="str">
        <f t="shared" si="5"/>
        <v>M</v>
      </c>
    </row>
    <row r="337" spans="1:11">
      <c r="A337" s="75" t="s">
        <v>2444</v>
      </c>
      <c r="B337" s="45" t="str">
        <f>_xlfn.XLOOKUP(Tabla8[[#This Row],[Codigo Area Liquidacion]],TBLAREA[PLANTA],TBLAREA[PROG])</f>
        <v>01</v>
      </c>
      <c r="C337" s="46" t="s">
        <v>2535</v>
      </c>
      <c r="D337" s="45" t="str">
        <f>Tabla8[[#This Row],[Numero Documento]]&amp;Tabla8[[#This Row],[PROG]]&amp;LEFT(Tabla8[[#This Row],[Tipo Empleado]],3)</f>
        <v>0011179903701PER</v>
      </c>
      <c r="E337" s="45" t="s">
        <v>1532</v>
      </c>
      <c r="F337" s="46" t="s">
        <v>895</v>
      </c>
      <c r="G337" s="45" t="s">
        <v>2602</v>
      </c>
      <c r="H337" s="45" t="s">
        <v>943</v>
      </c>
      <c r="I337" s="47" t="s">
        <v>1458</v>
      </c>
      <c r="J337" s="46" t="s">
        <v>2604</v>
      </c>
      <c r="K337" t="str">
        <f t="shared" si="5"/>
        <v>M</v>
      </c>
    </row>
    <row r="338" spans="1:11">
      <c r="A338" s="75" t="s">
        <v>2142</v>
      </c>
      <c r="B338" s="45" t="str">
        <f>_xlfn.XLOOKUP(Tabla8[[#This Row],[Codigo Area Liquidacion]],TBLAREA[PLANTA],TBLAREA[PROG])</f>
        <v>11</v>
      </c>
      <c r="C338" s="46" t="s">
        <v>11</v>
      </c>
      <c r="D338" s="45" t="str">
        <f>Tabla8[[#This Row],[Numero Documento]]&amp;Tabla8[[#This Row],[PROG]]&amp;LEFT(Tabla8[[#This Row],[Tipo Empleado]],3)</f>
        <v>0011698153111FIJ</v>
      </c>
      <c r="E338" s="45" t="s">
        <v>262</v>
      </c>
      <c r="F338" s="46" t="s">
        <v>263</v>
      </c>
      <c r="G338" s="45" t="s">
        <v>2610</v>
      </c>
      <c r="H338" s="45" t="s">
        <v>468</v>
      </c>
      <c r="I338" s="47" t="s">
        <v>1494</v>
      </c>
      <c r="J338" s="46" t="s">
        <v>2604</v>
      </c>
      <c r="K338" t="str">
        <f t="shared" si="5"/>
        <v>M</v>
      </c>
    </row>
    <row r="339" spans="1:11">
      <c r="A339" s="75" t="s">
        <v>2143</v>
      </c>
      <c r="B339" s="45" t="str">
        <f>_xlfn.XLOOKUP(Tabla8[[#This Row],[Codigo Area Liquidacion]],TBLAREA[PLANTA],TBLAREA[PROG])</f>
        <v>11</v>
      </c>
      <c r="C339" s="46" t="s">
        <v>11</v>
      </c>
      <c r="D339" s="45" t="str">
        <f>Tabla8[[#This Row],[Numero Documento]]&amp;Tabla8[[#This Row],[PROG]]&amp;LEFT(Tabla8[[#This Row],[Tipo Empleado]],3)</f>
        <v>2250015382411FIJ</v>
      </c>
      <c r="E339" s="45" t="s">
        <v>76</v>
      </c>
      <c r="F339" s="46" t="s">
        <v>77</v>
      </c>
      <c r="G339" s="45" t="s">
        <v>2610</v>
      </c>
      <c r="H339" s="45" t="s">
        <v>73</v>
      </c>
      <c r="I339" s="47" t="s">
        <v>1463</v>
      </c>
      <c r="J339" s="46" t="s">
        <v>2604</v>
      </c>
      <c r="K339" t="str">
        <f t="shared" si="5"/>
        <v>M</v>
      </c>
    </row>
    <row r="340" spans="1:11">
      <c r="A340" s="75" t="s">
        <v>2144</v>
      </c>
      <c r="B340" s="45" t="str">
        <f>_xlfn.XLOOKUP(Tabla8[[#This Row],[Codigo Area Liquidacion]],TBLAREA[PLANTA],TBLAREA[PROG])</f>
        <v>11</v>
      </c>
      <c r="C340" s="46" t="s">
        <v>11</v>
      </c>
      <c r="D340" s="45" t="str">
        <f>Tabla8[[#This Row],[Numero Documento]]&amp;Tabla8[[#This Row],[PROG]]&amp;LEFT(Tabla8[[#This Row],[Tipo Empleado]],3)</f>
        <v>0310078995111FIJ</v>
      </c>
      <c r="E340" s="45" t="s">
        <v>29</v>
      </c>
      <c r="F340" s="46" t="s">
        <v>30</v>
      </c>
      <c r="G340" s="45" t="s">
        <v>2610</v>
      </c>
      <c r="H340" s="45" t="s">
        <v>18</v>
      </c>
      <c r="I340" s="47" t="s">
        <v>1508</v>
      </c>
      <c r="J340" s="46" t="s">
        <v>2604</v>
      </c>
      <c r="K340" t="str">
        <f t="shared" si="5"/>
        <v>M</v>
      </c>
    </row>
    <row r="341" spans="1:11">
      <c r="A341" s="75" t="s">
        <v>2145</v>
      </c>
      <c r="B341" s="45" t="str">
        <f>_xlfn.XLOOKUP(Tabla8[[#This Row],[Codigo Area Liquidacion]],TBLAREA[PLANTA],TBLAREA[PROG])</f>
        <v>11</v>
      </c>
      <c r="C341" s="46" t="s">
        <v>11</v>
      </c>
      <c r="D341" s="45" t="str">
        <f>Tabla8[[#This Row],[Numero Documento]]&amp;Tabla8[[#This Row],[PROG]]&amp;LEFT(Tabla8[[#This Row],[Tipo Empleado]],3)</f>
        <v>0710025571511FIJ</v>
      </c>
      <c r="E341" s="45" t="s">
        <v>156</v>
      </c>
      <c r="F341" s="46" t="s">
        <v>32</v>
      </c>
      <c r="G341" s="45" t="s">
        <v>2610</v>
      </c>
      <c r="H341" s="45" t="s">
        <v>1706</v>
      </c>
      <c r="I341" s="47" t="s">
        <v>1462</v>
      </c>
      <c r="J341" s="46" t="s">
        <v>2605</v>
      </c>
      <c r="K341" t="str">
        <f t="shared" si="5"/>
        <v>F</v>
      </c>
    </row>
    <row r="342" spans="1:11">
      <c r="A342" s="75" t="s">
        <v>1316</v>
      </c>
      <c r="B342" s="45" t="str">
        <f>_xlfn.XLOOKUP(Tabla8[[#This Row],[Codigo Area Liquidacion]],TBLAREA[PLANTA],TBLAREA[PROG])</f>
        <v>11</v>
      </c>
      <c r="C342" s="46" t="s">
        <v>11</v>
      </c>
      <c r="D342" s="45" t="str">
        <f>Tabla8[[#This Row],[Numero Documento]]&amp;Tabla8[[#This Row],[PROG]]&amp;LEFT(Tabla8[[#This Row],[Tipo Empleado]],3)</f>
        <v>0900012656611FIJ</v>
      </c>
      <c r="E342" s="45" t="s">
        <v>722</v>
      </c>
      <c r="F342" s="46" t="s">
        <v>30</v>
      </c>
      <c r="G342" s="45" t="s">
        <v>2610</v>
      </c>
      <c r="H342" s="45" t="s">
        <v>698</v>
      </c>
      <c r="I342" s="47" t="s">
        <v>1451</v>
      </c>
      <c r="J342" s="46" t="s">
        <v>2604</v>
      </c>
      <c r="K342" t="str">
        <f t="shared" si="5"/>
        <v>M</v>
      </c>
    </row>
    <row r="343" spans="1:11">
      <c r="A343" s="75" t="s">
        <v>1831</v>
      </c>
      <c r="B343" s="45" t="str">
        <f>_xlfn.XLOOKUP(Tabla8[[#This Row],[Codigo Area Liquidacion]],TBLAREA[PLANTA],TBLAREA[PROG])</f>
        <v>01</v>
      </c>
      <c r="C343" s="46" t="s">
        <v>11</v>
      </c>
      <c r="D343" s="45" t="str">
        <f>Tabla8[[#This Row],[Numero Documento]]&amp;Tabla8[[#This Row],[PROG]]&amp;LEFT(Tabla8[[#This Row],[Tipo Empleado]],3)</f>
        <v>2250032081101FIJ</v>
      </c>
      <c r="E343" s="45" t="s">
        <v>858</v>
      </c>
      <c r="F343" s="46" t="s">
        <v>794</v>
      </c>
      <c r="G343" s="45" t="s">
        <v>2602</v>
      </c>
      <c r="H343" s="45" t="s">
        <v>1711</v>
      </c>
      <c r="I343" s="47" t="s">
        <v>1478</v>
      </c>
      <c r="J343" s="46" t="s">
        <v>2604</v>
      </c>
      <c r="K343" t="str">
        <f t="shared" si="5"/>
        <v>M</v>
      </c>
    </row>
    <row r="344" spans="1:11">
      <c r="A344" s="75" t="s">
        <v>2316</v>
      </c>
      <c r="B344" s="45" t="str">
        <f>_xlfn.XLOOKUP(Tabla8[[#This Row],[Codigo Area Liquidacion]],TBLAREA[PLANTA],TBLAREA[PROG])</f>
        <v>01</v>
      </c>
      <c r="C344" s="46" t="s">
        <v>11</v>
      </c>
      <c r="D344" s="45" t="str">
        <f>Tabla8[[#This Row],[Numero Documento]]&amp;Tabla8[[#This Row],[PROG]]&amp;LEFT(Tabla8[[#This Row],[Tipo Empleado]],3)</f>
        <v>0011879475901FIJ</v>
      </c>
      <c r="E344" s="45" t="s">
        <v>1084</v>
      </c>
      <c r="F344" s="46" t="s">
        <v>32</v>
      </c>
      <c r="G344" s="45" t="s">
        <v>2602</v>
      </c>
      <c r="H344" s="45" t="s">
        <v>943</v>
      </c>
      <c r="I344" s="47" t="s">
        <v>1458</v>
      </c>
      <c r="J344" s="46" t="s">
        <v>2604</v>
      </c>
      <c r="K344" t="str">
        <f t="shared" si="5"/>
        <v>M</v>
      </c>
    </row>
    <row r="345" spans="1:11">
      <c r="A345" s="75" t="s">
        <v>2026</v>
      </c>
      <c r="B345" s="45" t="str">
        <f>_xlfn.XLOOKUP(Tabla8[[#This Row],[Codigo Area Liquidacion]],TBLAREA[PLANTA],TBLAREA[PROG])</f>
        <v>13</v>
      </c>
      <c r="C345" s="46" t="s">
        <v>11</v>
      </c>
      <c r="D345" s="45" t="str">
        <f>Tabla8[[#This Row],[Numero Documento]]&amp;Tabla8[[#This Row],[PROG]]&amp;LEFT(Tabla8[[#This Row],[Tipo Empleado]],3)</f>
        <v>0400013902413FIJ</v>
      </c>
      <c r="E345" s="45" t="s">
        <v>1039</v>
      </c>
      <c r="F345" s="46" t="s">
        <v>67</v>
      </c>
      <c r="G345" s="45" t="s">
        <v>2639</v>
      </c>
      <c r="H345" s="45" t="s">
        <v>1707</v>
      </c>
      <c r="I345" s="47" t="s">
        <v>1456</v>
      </c>
      <c r="J345" s="46" t="s">
        <v>2604</v>
      </c>
      <c r="K345" t="str">
        <f t="shared" si="5"/>
        <v>M</v>
      </c>
    </row>
    <row r="346" spans="1:11">
      <c r="A346" s="75" t="s">
        <v>1317</v>
      </c>
      <c r="B346" s="45" t="str">
        <f>_xlfn.XLOOKUP(Tabla8[[#This Row],[Codigo Area Liquidacion]],TBLAREA[PLANTA],TBLAREA[PROG])</f>
        <v>11</v>
      </c>
      <c r="C346" s="46" t="s">
        <v>11</v>
      </c>
      <c r="D346" s="45" t="str">
        <f>Tabla8[[#This Row],[Numero Documento]]&amp;Tabla8[[#This Row],[PROG]]&amp;LEFT(Tabla8[[#This Row],[Tipo Empleado]],3)</f>
        <v>0010339444111FIJ</v>
      </c>
      <c r="E346" s="45" t="s">
        <v>78</v>
      </c>
      <c r="F346" s="46" t="s">
        <v>79</v>
      </c>
      <c r="G346" s="45" t="s">
        <v>2610</v>
      </c>
      <c r="H346" s="45" t="s">
        <v>73</v>
      </c>
      <c r="I346" s="47" t="s">
        <v>1463</v>
      </c>
      <c r="J346" s="46" t="s">
        <v>2605</v>
      </c>
      <c r="K346" t="str">
        <f t="shared" si="5"/>
        <v>F</v>
      </c>
    </row>
    <row r="347" spans="1:11">
      <c r="A347" s="75" t="s">
        <v>2954</v>
      </c>
      <c r="B347" s="45" t="str">
        <f>_xlfn.XLOOKUP(Tabla8[[#This Row],[Codigo Area Liquidacion]],TBLAREA[PLANTA],TBLAREA[PROG])</f>
        <v>01</v>
      </c>
      <c r="C347" s="46" t="s">
        <v>2527</v>
      </c>
      <c r="D347" s="45" t="str">
        <f>Tabla8[[#This Row],[Numero Documento]]&amp;Tabla8[[#This Row],[PROG]]&amp;LEFT(Tabla8[[#This Row],[Tipo Empleado]],3)</f>
        <v>0310103009001EMP</v>
      </c>
      <c r="E347" s="45" t="s">
        <v>3181</v>
      </c>
      <c r="F347" s="46" t="s">
        <v>453</v>
      </c>
      <c r="G347" s="45" t="s">
        <v>2602</v>
      </c>
      <c r="H347" s="45" t="s">
        <v>601</v>
      </c>
      <c r="I347" s="47" t="s">
        <v>1453</v>
      </c>
      <c r="J347" s="46" t="s">
        <v>2605</v>
      </c>
      <c r="K347" t="str">
        <f t="shared" si="5"/>
        <v>F</v>
      </c>
    </row>
    <row r="348" spans="1:11">
      <c r="A348" s="75" t="s">
        <v>1318</v>
      </c>
      <c r="B348" s="45" t="str">
        <f>_xlfn.XLOOKUP(Tabla8[[#This Row],[Codigo Area Liquidacion]],TBLAREA[PLANTA],TBLAREA[PROG])</f>
        <v>11</v>
      </c>
      <c r="C348" s="46" t="s">
        <v>11</v>
      </c>
      <c r="D348" s="45" t="str">
        <f>Tabla8[[#This Row],[Numero Documento]]&amp;Tabla8[[#This Row],[PROG]]&amp;LEFT(Tabla8[[#This Row],[Tipo Empleado]],3)</f>
        <v>0010382788711FIJ</v>
      </c>
      <c r="E348" s="45" t="s">
        <v>723</v>
      </c>
      <c r="F348" s="46" t="s">
        <v>724</v>
      </c>
      <c r="G348" s="45" t="s">
        <v>2610</v>
      </c>
      <c r="H348" s="45" t="s">
        <v>698</v>
      </c>
      <c r="I348" s="47" t="s">
        <v>1451</v>
      </c>
      <c r="J348" s="46" t="s">
        <v>2605</v>
      </c>
      <c r="K348" t="str">
        <f t="shared" si="5"/>
        <v>F</v>
      </c>
    </row>
    <row r="349" spans="1:11">
      <c r="A349" s="75" t="s">
        <v>2146</v>
      </c>
      <c r="B349" s="45" t="str">
        <f>_xlfn.XLOOKUP(Tabla8[[#This Row],[Codigo Area Liquidacion]],TBLAREA[PLANTA],TBLAREA[PROG])</f>
        <v>11</v>
      </c>
      <c r="C349" s="46" t="s">
        <v>11</v>
      </c>
      <c r="D349" s="45" t="str">
        <f>Tabla8[[#This Row],[Numero Documento]]&amp;Tabla8[[#This Row],[PROG]]&amp;LEFT(Tabla8[[#This Row],[Tipo Empleado]],3)</f>
        <v>0010937733311FIJ</v>
      </c>
      <c r="E349" s="45" t="s">
        <v>725</v>
      </c>
      <c r="F349" s="46" t="s">
        <v>60</v>
      </c>
      <c r="G349" s="45" t="s">
        <v>2610</v>
      </c>
      <c r="H349" s="45" t="s">
        <v>698</v>
      </c>
      <c r="I349" s="47" t="s">
        <v>1451</v>
      </c>
      <c r="J349" s="46" t="s">
        <v>2605</v>
      </c>
      <c r="K349" t="str">
        <f t="shared" si="5"/>
        <v>F</v>
      </c>
    </row>
    <row r="350" spans="1:11">
      <c r="A350" s="75" t="s">
        <v>1832</v>
      </c>
      <c r="B350" s="45" t="str">
        <f>_xlfn.XLOOKUP(Tabla8[[#This Row],[Codigo Area Liquidacion]],TBLAREA[PLANTA],TBLAREA[PROG])</f>
        <v>01</v>
      </c>
      <c r="C350" s="46" t="s">
        <v>11</v>
      </c>
      <c r="D350" s="45" t="str">
        <f>Tabla8[[#This Row],[Numero Documento]]&amp;Tabla8[[#This Row],[PROG]]&amp;LEFT(Tabla8[[#This Row],[Tipo Empleado]],3)</f>
        <v>0010062658901FIJ</v>
      </c>
      <c r="E350" s="45" t="s">
        <v>2625</v>
      </c>
      <c r="F350" s="46" t="s">
        <v>298</v>
      </c>
      <c r="G350" s="45" t="s">
        <v>2602</v>
      </c>
      <c r="H350" s="45" t="s">
        <v>943</v>
      </c>
      <c r="I350" s="47" t="s">
        <v>1458</v>
      </c>
      <c r="J350" s="46" t="s">
        <v>2605</v>
      </c>
      <c r="K350" t="str">
        <f t="shared" si="5"/>
        <v>F</v>
      </c>
    </row>
    <row r="351" spans="1:11">
      <c r="A351" s="75" t="s">
        <v>2147</v>
      </c>
      <c r="B351" s="45" t="str">
        <f>_xlfn.XLOOKUP(Tabla8[[#This Row],[Codigo Area Liquidacion]],TBLAREA[PLANTA],TBLAREA[PROG])</f>
        <v>11</v>
      </c>
      <c r="C351" s="46" t="s">
        <v>11</v>
      </c>
      <c r="D351" s="45" t="str">
        <f>Tabla8[[#This Row],[Numero Documento]]&amp;Tabla8[[#This Row],[PROG]]&amp;LEFT(Tabla8[[#This Row],[Tipo Empleado]],3)</f>
        <v>0160006348911FIJ</v>
      </c>
      <c r="E351" s="45" t="s">
        <v>6</v>
      </c>
      <c r="F351" s="46" t="s">
        <v>8</v>
      </c>
      <c r="G351" s="45" t="s">
        <v>2610</v>
      </c>
      <c r="H351" s="45" t="s">
        <v>7</v>
      </c>
      <c r="I351" s="47" t="s">
        <v>1507</v>
      </c>
      <c r="J351" s="46" t="s">
        <v>2605</v>
      </c>
      <c r="K351" t="str">
        <f t="shared" si="5"/>
        <v>F</v>
      </c>
    </row>
    <row r="352" spans="1:11">
      <c r="A352" s="75" t="s">
        <v>2148</v>
      </c>
      <c r="B352" s="45" t="str">
        <f>_xlfn.XLOOKUP(Tabla8[[#This Row],[Codigo Area Liquidacion]],TBLAREA[PLANTA],TBLAREA[PROG])</f>
        <v>11</v>
      </c>
      <c r="C352" s="46" t="s">
        <v>11</v>
      </c>
      <c r="D352" s="45" t="str">
        <f>Tabla8[[#This Row],[Numero Documento]]&amp;Tabla8[[#This Row],[PROG]]&amp;LEFT(Tabla8[[#This Row],[Tipo Empleado]],3)</f>
        <v>0010530686411FIJ</v>
      </c>
      <c r="E352" s="45" t="s">
        <v>296</v>
      </c>
      <c r="F352" s="46" t="s">
        <v>10</v>
      </c>
      <c r="G352" s="45" t="s">
        <v>2610</v>
      </c>
      <c r="H352" s="45" t="s">
        <v>468</v>
      </c>
      <c r="I352" s="47" t="s">
        <v>1494</v>
      </c>
      <c r="J352" s="46" t="s">
        <v>2605</v>
      </c>
      <c r="K352" t="str">
        <f t="shared" si="5"/>
        <v>F</v>
      </c>
    </row>
    <row r="353" spans="1:11">
      <c r="A353" s="75" t="s">
        <v>2406</v>
      </c>
      <c r="B353" s="45" t="str">
        <f>_xlfn.XLOOKUP(Tabla8[[#This Row],[Codigo Area Liquidacion]],TBLAREA[PLANTA],TBLAREA[PROG])</f>
        <v>01</v>
      </c>
      <c r="C353" s="46" t="s">
        <v>2536</v>
      </c>
      <c r="D353" s="45" t="str">
        <f>Tabla8[[#This Row],[Numero Documento]]&amp;Tabla8[[#This Row],[PROG]]&amp;LEFT(Tabla8[[#This Row],[Tipo Empleado]],3)</f>
        <v>0470016313401TRA</v>
      </c>
      <c r="E353" s="45" t="s">
        <v>870</v>
      </c>
      <c r="F353" s="46" t="s">
        <v>871</v>
      </c>
      <c r="G353" s="45" t="s">
        <v>2602</v>
      </c>
      <c r="H353" s="45" t="s">
        <v>943</v>
      </c>
      <c r="I353" s="47" t="s">
        <v>1458</v>
      </c>
      <c r="J353" s="46" t="s">
        <v>2604</v>
      </c>
      <c r="K353" t="str">
        <f t="shared" si="5"/>
        <v>M</v>
      </c>
    </row>
    <row r="354" spans="1:11">
      <c r="A354" s="75" t="s">
        <v>1833</v>
      </c>
      <c r="B354" s="45" t="str">
        <f>_xlfn.XLOOKUP(Tabla8[[#This Row],[Codigo Area Liquidacion]],TBLAREA[PLANTA],TBLAREA[PROG])</f>
        <v>01</v>
      </c>
      <c r="C354" s="46" t="s">
        <v>11</v>
      </c>
      <c r="D354" s="45" t="str">
        <f>Tabla8[[#This Row],[Numero Documento]]&amp;Tabla8[[#This Row],[PROG]]&amp;LEFT(Tabla8[[#This Row],[Tipo Empleado]],3)</f>
        <v>0100061489901FIJ</v>
      </c>
      <c r="E354" s="45" t="s">
        <v>947</v>
      </c>
      <c r="F354" s="46" t="s">
        <v>132</v>
      </c>
      <c r="G354" s="45" t="s">
        <v>2602</v>
      </c>
      <c r="H354" s="45" t="s">
        <v>1711</v>
      </c>
      <c r="I354" s="47" t="s">
        <v>1478</v>
      </c>
      <c r="J354" s="46" t="s">
        <v>2604</v>
      </c>
      <c r="K354" t="str">
        <f t="shared" si="5"/>
        <v>M</v>
      </c>
    </row>
    <row r="355" spans="1:11">
      <c r="A355" s="75" t="s">
        <v>2669</v>
      </c>
      <c r="B355" s="45" t="str">
        <f>_xlfn.XLOOKUP(Tabla8[[#This Row],[Codigo Area Liquidacion]],TBLAREA[PLANTA],TBLAREA[PROG])</f>
        <v>01</v>
      </c>
      <c r="C355" s="46" t="s">
        <v>2527</v>
      </c>
      <c r="D355" s="45" t="str">
        <f>Tabla8[[#This Row],[Numero Documento]]&amp;Tabla8[[#This Row],[PROG]]&amp;LEFT(Tabla8[[#This Row],[Tipo Empleado]],3)</f>
        <v>0010977412501EMP</v>
      </c>
      <c r="E355" s="45" t="s">
        <v>2652</v>
      </c>
      <c r="F355" s="46" t="s">
        <v>59</v>
      </c>
      <c r="G355" s="45" t="s">
        <v>2602</v>
      </c>
      <c r="H355" s="45" t="s">
        <v>333</v>
      </c>
      <c r="I355" s="47" t="s">
        <v>1459</v>
      </c>
      <c r="J355" s="46" t="s">
        <v>2605</v>
      </c>
      <c r="K355" t="str">
        <f t="shared" si="5"/>
        <v>F</v>
      </c>
    </row>
    <row r="356" spans="1:11">
      <c r="A356" s="75" t="s">
        <v>2578</v>
      </c>
      <c r="B356" s="45" t="str">
        <f>_xlfn.XLOOKUP(Tabla8[[#This Row],[Codigo Area Liquidacion]],TBLAREA[PLANTA],TBLAREA[PROG])</f>
        <v>01</v>
      </c>
      <c r="C356" s="46" t="s">
        <v>2527</v>
      </c>
      <c r="D356" s="45" t="str">
        <f>Tabla8[[#This Row],[Numero Documento]]&amp;Tabla8[[#This Row],[PROG]]&amp;LEFT(Tabla8[[#This Row],[Tipo Empleado]],3)</f>
        <v>4022409816601EMP</v>
      </c>
      <c r="E356" s="45" t="s">
        <v>2577</v>
      </c>
      <c r="F356" s="46" t="s">
        <v>192</v>
      </c>
      <c r="G356" s="45" t="s">
        <v>2602</v>
      </c>
      <c r="H356" s="45" t="s">
        <v>601</v>
      </c>
      <c r="I356" s="47" t="s">
        <v>1453</v>
      </c>
      <c r="J356" s="46" t="s">
        <v>2605</v>
      </c>
      <c r="K356" t="str">
        <f t="shared" si="5"/>
        <v>F</v>
      </c>
    </row>
    <row r="357" spans="1:11">
      <c r="A357" s="75" t="s">
        <v>1834</v>
      </c>
      <c r="B357" s="45" t="str">
        <f>_xlfn.XLOOKUP(Tabla8[[#This Row],[Codigo Area Liquidacion]],TBLAREA[PLANTA],TBLAREA[PROG])</f>
        <v>01</v>
      </c>
      <c r="C357" s="46" t="s">
        <v>11</v>
      </c>
      <c r="D357" s="45" t="str">
        <f>Tabla8[[#This Row],[Numero Documento]]&amp;Tabla8[[#This Row],[PROG]]&amp;LEFT(Tabla8[[#This Row],[Tipo Empleado]],3)</f>
        <v>0010203015201FIJ</v>
      </c>
      <c r="E357" s="45" t="s">
        <v>1610</v>
      </c>
      <c r="F357" s="46" t="s">
        <v>1434</v>
      </c>
      <c r="G357" s="45" t="s">
        <v>2602</v>
      </c>
      <c r="H357" s="45" t="s">
        <v>250</v>
      </c>
      <c r="I357" s="47" t="s">
        <v>1474</v>
      </c>
      <c r="J357" s="46" t="s">
        <v>2605</v>
      </c>
      <c r="K357" t="str">
        <f t="shared" si="5"/>
        <v>F</v>
      </c>
    </row>
    <row r="358" spans="1:11">
      <c r="A358" s="75" t="s">
        <v>1216</v>
      </c>
      <c r="B358" s="45" t="str">
        <f>_xlfn.XLOOKUP(Tabla8[[#This Row],[Codigo Area Liquidacion]],TBLAREA[PLANTA],TBLAREA[PROG])</f>
        <v>13</v>
      </c>
      <c r="C358" s="46" t="s">
        <v>11</v>
      </c>
      <c r="D358" s="45" t="str">
        <f>Tabla8[[#This Row],[Numero Documento]]&amp;Tabla8[[#This Row],[PROG]]&amp;LEFT(Tabla8[[#This Row],[Tipo Empleado]],3)</f>
        <v>0010763899113FIJ</v>
      </c>
      <c r="E358" s="45" t="s">
        <v>380</v>
      </c>
      <c r="F358" s="46" t="s">
        <v>381</v>
      </c>
      <c r="G358" s="45" t="s">
        <v>2639</v>
      </c>
      <c r="H358" s="45" t="s">
        <v>1714</v>
      </c>
      <c r="I358" s="47" t="s">
        <v>1452</v>
      </c>
      <c r="J358" s="46" t="s">
        <v>2605</v>
      </c>
      <c r="K358" t="str">
        <f t="shared" si="5"/>
        <v>F</v>
      </c>
    </row>
    <row r="359" spans="1:11">
      <c r="A359" s="75" t="s">
        <v>2079</v>
      </c>
      <c r="B359" s="45" t="str">
        <f>_xlfn.XLOOKUP(Tabla8[[#This Row],[Codigo Area Liquidacion]],TBLAREA[PLANTA],TBLAREA[PROG])</f>
        <v>13</v>
      </c>
      <c r="C359" s="46" t="s">
        <v>11</v>
      </c>
      <c r="D359" s="45" t="str">
        <f>Tabla8[[#This Row],[Numero Documento]]&amp;Tabla8[[#This Row],[PROG]]&amp;LEFT(Tabla8[[#This Row],[Tipo Empleado]],3)</f>
        <v>0011097505913FIJ</v>
      </c>
      <c r="E359" s="45" t="s">
        <v>478</v>
      </c>
      <c r="F359" s="46" t="s">
        <v>479</v>
      </c>
      <c r="G359" s="45" t="s">
        <v>2639</v>
      </c>
      <c r="H359" s="45" t="s">
        <v>1705</v>
      </c>
      <c r="I359" s="47" t="s">
        <v>1461</v>
      </c>
      <c r="J359" s="46" t="s">
        <v>2604</v>
      </c>
      <c r="K359" t="str">
        <f t="shared" si="5"/>
        <v>M</v>
      </c>
    </row>
    <row r="360" spans="1:11">
      <c r="A360" s="75" t="s">
        <v>2149</v>
      </c>
      <c r="B360" s="45" t="str">
        <f>_xlfn.XLOOKUP(Tabla8[[#This Row],[Codigo Area Liquidacion]],TBLAREA[PLANTA],TBLAREA[PROG])</f>
        <v>11</v>
      </c>
      <c r="C360" s="46" t="s">
        <v>11</v>
      </c>
      <c r="D360" s="45" t="str">
        <f>Tabla8[[#This Row],[Numero Documento]]&amp;Tabla8[[#This Row],[PROG]]&amp;LEFT(Tabla8[[#This Row],[Tipo Empleado]],3)</f>
        <v>0011117756411FIJ</v>
      </c>
      <c r="E360" s="45" t="s">
        <v>726</v>
      </c>
      <c r="F360" s="46" t="s">
        <v>60</v>
      </c>
      <c r="G360" s="45" t="s">
        <v>2610</v>
      </c>
      <c r="H360" s="45" t="s">
        <v>698</v>
      </c>
      <c r="I360" s="47" t="s">
        <v>1451</v>
      </c>
      <c r="J360" s="46" t="s">
        <v>2605</v>
      </c>
      <c r="K360" t="str">
        <f t="shared" si="5"/>
        <v>F</v>
      </c>
    </row>
    <row r="361" spans="1:11">
      <c r="A361" s="75" t="s">
        <v>1117</v>
      </c>
      <c r="B361" s="45" t="str">
        <f>_xlfn.XLOOKUP(Tabla8[[#This Row],[Codigo Area Liquidacion]],TBLAREA[PLANTA],TBLAREA[PROG])</f>
        <v>01</v>
      </c>
      <c r="C361" s="46" t="s">
        <v>11</v>
      </c>
      <c r="D361" s="45" t="str">
        <f>Tabla8[[#This Row],[Numero Documento]]&amp;Tabla8[[#This Row],[PROG]]&amp;LEFT(Tabla8[[#This Row],[Tipo Empleado]],3)</f>
        <v>0020044098001FIJ</v>
      </c>
      <c r="E361" s="45" t="s">
        <v>829</v>
      </c>
      <c r="F361" s="46" t="s">
        <v>2626</v>
      </c>
      <c r="G361" s="45" t="s">
        <v>2602</v>
      </c>
      <c r="H361" s="45" t="s">
        <v>822</v>
      </c>
      <c r="I361" s="47" t="s">
        <v>1489</v>
      </c>
      <c r="J361" s="46" t="s">
        <v>2605</v>
      </c>
      <c r="K361" t="str">
        <f t="shared" si="5"/>
        <v>F</v>
      </c>
    </row>
    <row r="362" spans="1:11">
      <c r="A362" s="75" t="s">
        <v>2445</v>
      </c>
      <c r="B362" s="45" t="str">
        <f>_xlfn.XLOOKUP(Tabla8[[#This Row],[Codigo Area Liquidacion]],TBLAREA[PLANTA],TBLAREA[PROG])</f>
        <v>01</v>
      </c>
      <c r="C362" s="46" t="s">
        <v>2535</v>
      </c>
      <c r="D362" s="45" t="str">
        <f>Tabla8[[#This Row],[Numero Documento]]&amp;Tabla8[[#This Row],[PROG]]&amp;LEFT(Tabla8[[#This Row],[Tipo Empleado]],3)</f>
        <v>0011039553001PER</v>
      </c>
      <c r="E362" s="45" t="s">
        <v>937</v>
      </c>
      <c r="F362" s="46" t="s">
        <v>895</v>
      </c>
      <c r="G362" s="45" t="s">
        <v>2602</v>
      </c>
      <c r="H362" s="45" t="s">
        <v>943</v>
      </c>
      <c r="I362" s="47" t="s">
        <v>1458</v>
      </c>
      <c r="J362" s="46" t="s">
        <v>2605</v>
      </c>
      <c r="K362" t="str">
        <f t="shared" si="5"/>
        <v>F</v>
      </c>
    </row>
    <row r="363" spans="1:11">
      <c r="A363" s="75" t="s">
        <v>2446</v>
      </c>
      <c r="B363" s="45" t="str">
        <f>_xlfn.XLOOKUP(Tabla8[[#This Row],[Codigo Area Liquidacion]],TBLAREA[PLANTA],TBLAREA[PROG])</f>
        <v>01</v>
      </c>
      <c r="C363" s="46" t="s">
        <v>2535</v>
      </c>
      <c r="D363" s="45" t="str">
        <f>Tabla8[[#This Row],[Numero Documento]]&amp;Tabla8[[#This Row],[PROG]]&amp;LEFT(Tabla8[[#This Row],[Tipo Empleado]],3)</f>
        <v>4022678710501PER</v>
      </c>
      <c r="E363" s="45" t="s">
        <v>1598</v>
      </c>
      <c r="F363" s="46" t="s">
        <v>895</v>
      </c>
      <c r="G363" s="45" t="s">
        <v>2602</v>
      </c>
      <c r="H363" s="45" t="s">
        <v>943</v>
      </c>
      <c r="I363" s="47" t="s">
        <v>1458</v>
      </c>
      <c r="J363" s="46" t="s">
        <v>2605</v>
      </c>
      <c r="K363" t="str">
        <f t="shared" si="5"/>
        <v>F</v>
      </c>
    </row>
    <row r="364" spans="1:11">
      <c r="A364" s="75" t="s">
        <v>2150</v>
      </c>
      <c r="B364" s="45" t="str">
        <f>_xlfn.XLOOKUP(Tabla8[[#This Row],[Codigo Area Liquidacion]],TBLAREA[PLANTA],TBLAREA[PROG])</f>
        <v>11</v>
      </c>
      <c r="C364" s="46" t="s">
        <v>11</v>
      </c>
      <c r="D364" s="45" t="str">
        <f>Tabla8[[#This Row],[Numero Documento]]&amp;Tabla8[[#This Row],[PROG]]&amp;LEFT(Tabla8[[#This Row],[Tipo Empleado]],3)</f>
        <v>0010906776911FIJ</v>
      </c>
      <c r="E364" s="45" t="s">
        <v>80</v>
      </c>
      <c r="F364" s="46" t="s">
        <v>8</v>
      </c>
      <c r="G364" s="45" t="s">
        <v>2610</v>
      </c>
      <c r="H364" s="45" t="s">
        <v>73</v>
      </c>
      <c r="I364" s="47" t="s">
        <v>1463</v>
      </c>
      <c r="J364" s="46" t="s">
        <v>2605</v>
      </c>
      <c r="K364" t="str">
        <f t="shared" si="5"/>
        <v>F</v>
      </c>
    </row>
    <row r="365" spans="1:11">
      <c r="A365" s="75" t="s">
        <v>1118</v>
      </c>
      <c r="B365" s="45" t="str">
        <f>_xlfn.XLOOKUP(Tabla8[[#This Row],[Codigo Area Liquidacion]],TBLAREA[PLANTA],TBLAREA[PROG])</f>
        <v>01</v>
      </c>
      <c r="C365" s="46" t="s">
        <v>11</v>
      </c>
      <c r="D365" s="45" t="str">
        <f>Tabla8[[#This Row],[Numero Documento]]&amp;Tabla8[[#This Row],[PROG]]&amp;LEFT(Tabla8[[#This Row],[Tipo Empleado]],3)</f>
        <v>0010826826901FIJ</v>
      </c>
      <c r="E365" s="45" t="s">
        <v>830</v>
      </c>
      <c r="F365" s="46" t="s">
        <v>298</v>
      </c>
      <c r="G365" s="45" t="s">
        <v>2602</v>
      </c>
      <c r="H365" s="45" t="s">
        <v>943</v>
      </c>
      <c r="I365" s="47" t="s">
        <v>1458</v>
      </c>
      <c r="J365" s="46" t="s">
        <v>2605</v>
      </c>
      <c r="K365" t="str">
        <f t="shared" si="5"/>
        <v>F</v>
      </c>
    </row>
    <row r="366" spans="1:11">
      <c r="A366" s="75" t="s">
        <v>2151</v>
      </c>
      <c r="B366" s="45" t="str">
        <f>_xlfn.XLOOKUP(Tabla8[[#This Row],[Codigo Area Liquidacion]],TBLAREA[PLANTA],TBLAREA[PROG])</f>
        <v>11</v>
      </c>
      <c r="C366" s="46" t="s">
        <v>11</v>
      </c>
      <c r="D366" s="45" t="str">
        <f>Tabla8[[#This Row],[Numero Documento]]&amp;Tabla8[[#This Row],[PROG]]&amp;LEFT(Tabla8[[#This Row],[Tipo Empleado]],3)</f>
        <v>0310432911911FIJ</v>
      </c>
      <c r="E366" s="45" t="s">
        <v>612</v>
      </c>
      <c r="F366" s="46" t="s">
        <v>30</v>
      </c>
      <c r="G366" s="45" t="s">
        <v>2610</v>
      </c>
      <c r="H366" s="45" t="s">
        <v>601</v>
      </c>
      <c r="I366" s="47" t="s">
        <v>1453</v>
      </c>
      <c r="J366" s="46" t="s">
        <v>2604</v>
      </c>
      <c r="K366" t="str">
        <f t="shared" si="5"/>
        <v>M</v>
      </c>
    </row>
    <row r="367" spans="1:11">
      <c r="A367" s="75" t="s">
        <v>1835</v>
      </c>
      <c r="B367" s="45" t="str">
        <f>_xlfn.XLOOKUP(Tabla8[[#This Row],[Codigo Area Liquidacion]],TBLAREA[PLANTA],TBLAREA[PROG])</f>
        <v>01</v>
      </c>
      <c r="C367" s="46" t="s">
        <v>11</v>
      </c>
      <c r="D367" s="45" t="str">
        <f>Tabla8[[#This Row],[Numero Documento]]&amp;Tabla8[[#This Row],[PROG]]&amp;LEFT(Tabla8[[#This Row],[Tipo Empleado]],3)</f>
        <v>0010289347601FIJ</v>
      </c>
      <c r="E367" s="45" t="s">
        <v>1518</v>
      </c>
      <c r="F367" s="46" t="s">
        <v>100</v>
      </c>
      <c r="G367" s="45" t="s">
        <v>2602</v>
      </c>
      <c r="H367" s="45" t="s">
        <v>283</v>
      </c>
      <c r="I367" s="47" t="s">
        <v>1447</v>
      </c>
      <c r="J367" s="46" t="s">
        <v>2604</v>
      </c>
      <c r="K367" t="str">
        <f t="shared" si="5"/>
        <v>M</v>
      </c>
    </row>
    <row r="368" spans="1:11">
      <c r="A368" s="75" t="s">
        <v>1836</v>
      </c>
      <c r="B368" s="45" t="str">
        <f>_xlfn.XLOOKUP(Tabla8[[#This Row],[Codigo Area Liquidacion]],TBLAREA[PLANTA],TBLAREA[PROG])</f>
        <v>01</v>
      </c>
      <c r="C368" s="46" t="s">
        <v>11</v>
      </c>
      <c r="D368" s="45" t="str">
        <f>Tabla8[[#This Row],[Numero Documento]]&amp;Tabla8[[#This Row],[PROG]]&amp;LEFT(Tabla8[[#This Row],[Tipo Empleado]],3)</f>
        <v>0010904513801FIJ</v>
      </c>
      <c r="E368" s="45" t="s">
        <v>196</v>
      </c>
      <c r="F368" s="46" t="s">
        <v>90</v>
      </c>
      <c r="G368" s="45" t="s">
        <v>2602</v>
      </c>
      <c r="H368" s="45" t="s">
        <v>189</v>
      </c>
      <c r="I368" s="47" t="s">
        <v>1491</v>
      </c>
      <c r="J368" s="46" t="s">
        <v>2604</v>
      </c>
      <c r="K368" t="str">
        <f t="shared" si="5"/>
        <v>M</v>
      </c>
    </row>
    <row r="369" spans="1:11">
      <c r="A369" s="75" t="s">
        <v>2447</v>
      </c>
      <c r="B369" s="45" t="str">
        <f>_xlfn.XLOOKUP(Tabla8[[#This Row],[Codigo Area Liquidacion]],TBLAREA[PLANTA],TBLAREA[PROG])</f>
        <v>01</v>
      </c>
      <c r="C369" s="46" t="s">
        <v>2535</v>
      </c>
      <c r="D369" s="45" t="str">
        <f>Tabla8[[#This Row],[Numero Documento]]&amp;Tabla8[[#This Row],[PROG]]&amp;LEFT(Tabla8[[#This Row],[Tipo Empleado]],3)</f>
        <v>0011179264401PER</v>
      </c>
      <c r="E369" s="45" t="s">
        <v>1531</v>
      </c>
      <c r="F369" s="46" t="s">
        <v>895</v>
      </c>
      <c r="G369" s="45" t="s">
        <v>2602</v>
      </c>
      <c r="H369" s="45" t="s">
        <v>943</v>
      </c>
      <c r="I369" s="47" t="s">
        <v>1458</v>
      </c>
      <c r="J369" s="46" t="s">
        <v>2604</v>
      </c>
      <c r="K369" t="str">
        <f t="shared" si="5"/>
        <v>M</v>
      </c>
    </row>
    <row r="370" spans="1:11">
      <c r="A370" s="75" t="s">
        <v>2448</v>
      </c>
      <c r="B370" s="45" t="str">
        <f>_xlfn.XLOOKUP(Tabla8[[#This Row],[Codigo Area Liquidacion]],TBLAREA[PLANTA],TBLAREA[PROG])</f>
        <v>01</v>
      </c>
      <c r="C370" s="46" t="s">
        <v>2535</v>
      </c>
      <c r="D370" s="45" t="str">
        <f>Tabla8[[#This Row],[Numero Documento]]&amp;Tabla8[[#This Row],[PROG]]&amp;LEFT(Tabla8[[#This Row],[Tipo Empleado]],3)</f>
        <v>0830004805801PER</v>
      </c>
      <c r="E370" s="45" t="s">
        <v>1655</v>
      </c>
      <c r="F370" s="46" t="s">
        <v>895</v>
      </c>
      <c r="G370" s="45" t="s">
        <v>2602</v>
      </c>
      <c r="H370" s="45" t="s">
        <v>943</v>
      </c>
      <c r="I370" s="47" t="s">
        <v>1458</v>
      </c>
      <c r="J370" s="46" t="s">
        <v>2604</v>
      </c>
      <c r="K370" t="str">
        <f t="shared" si="5"/>
        <v>M</v>
      </c>
    </row>
    <row r="371" spans="1:11">
      <c r="A371" s="75" t="s">
        <v>3252</v>
      </c>
      <c r="B371" s="45" t="str">
        <f>_xlfn.XLOOKUP(Tabla8[[#This Row],[Codigo Area Liquidacion]],TBLAREA[PLANTA],TBLAREA[PROG])</f>
        <v>01</v>
      </c>
      <c r="C371" s="46" t="s">
        <v>11</v>
      </c>
      <c r="D371" s="45" t="str">
        <f>Tabla8[[#This Row],[Numero Documento]]&amp;Tabla8[[#This Row],[PROG]]&amp;LEFT(Tabla8[[#This Row],[Tipo Empleado]],3)</f>
        <v>0011542862501FIJ</v>
      </c>
      <c r="E371" s="45" t="s">
        <v>3273</v>
      </c>
      <c r="F371" s="46" t="s">
        <v>127</v>
      </c>
      <c r="G371" s="45" t="s">
        <v>2602</v>
      </c>
      <c r="H371" s="45" t="s">
        <v>943</v>
      </c>
      <c r="I371" s="47" t="s">
        <v>1458</v>
      </c>
      <c r="J371" s="46" t="s">
        <v>2604</v>
      </c>
      <c r="K371" t="str">
        <f t="shared" si="5"/>
        <v>M</v>
      </c>
    </row>
    <row r="372" spans="1:11">
      <c r="A372" s="75" t="s">
        <v>2027</v>
      </c>
      <c r="B372" s="45" t="str">
        <f>_xlfn.XLOOKUP(Tabla8[[#This Row],[Codigo Area Liquidacion]],TBLAREA[PLANTA],TBLAREA[PROG])</f>
        <v>13</v>
      </c>
      <c r="C372" s="46" t="s">
        <v>11</v>
      </c>
      <c r="D372" s="45" t="str">
        <f>Tabla8[[#This Row],[Numero Documento]]&amp;Tabla8[[#This Row],[PROG]]&amp;LEFT(Tabla8[[#This Row],[Tipo Empleado]],3)</f>
        <v>0020045551713FIJ</v>
      </c>
      <c r="E372" s="45" t="s">
        <v>505</v>
      </c>
      <c r="F372" s="46" t="s">
        <v>27</v>
      </c>
      <c r="G372" s="45" t="s">
        <v>2639</v>
      </c>
      <c r="H372" s="45" t="s">
        <v>1707</v>
      </c>
      <c r="I372" s="47" t="s">
        <v>1456</v>
      </c>
      <c r="J372" s="46" t="s">
        <v>2604</v>
      </c>
      <c r="K372" t="str">
        <f t="shared" si="5"/>
        <v>M</v>
      </c>
    </row>
    <row r="373" spans="1:11">
      <c r="A373" s="75" t="s">
        <v>2080</v>
      </c>
      <c r="B373" s="45" t="str">
        <f>_xlfn.XLOOKUP(Tabla8[[#This Row],[Codigo Area Liquidacion]],TBLAREA[PLANTA],TBLAREA[PROG])</f>
        <v>13</v>
      </c>
      <c r="C373" s="46" t="s">
        <v>11</v>
      </c>
      <c r="D373" s="45" t="str">
        <f>Tabla8[[#This Row],[Numero Documento]]&amp;Tabla8[[#This Row],[PROG]]&amp;LEFT(Tabla8[[#This Row],[Tipo Empleado]],3)</f>
        <v>0010680607813FIJ</v>
      </c>
      <c r="E373" s="45" t="s">
        <v>480</v>
      </c>
      <c r="F373" s="46" t="s">
        <v>481</v>
      </c>
      <c r="G373" s="45" t="s">
        <v>2639</v>
      </c>
      <c r="H373" s="45" t="s">
        <v>1705</v>
      </c>
      <c r="I373" s="47" t="s">
        <v>1461</v>
      </c>
      <c r="J373" s="46" t="s">
        <v>2604</v>
      </c>
      <c r="K373" t="str">
        <f t="shared" si="5"/>
        <v>M</v>
      </c>
    </row>
    <row r="374" spans="1:11">
      <c r="A374" s="75" t="s">
        <v>1837</v>
      </c>
      <c r="B374" s="45" t="str">
        <f>_xlfn.XLOOKUP(Tabla8[[#This Row],[Codigo Area Liquidacion]],TBLAREA[PLANTA],TBLAREA[PROG])</f>
        <v>01</v>
      </c>
      <c r="C374" s="46" t="s">
        <v>11</v>
      </c>
      <c r="D374" s="45" t="str">
        <f>Tabla8[[#This Row],[Numero Documento]]&amp;Tabla8[[#This Row],[PROG]]&amp;LEFT(Tabla8[[#This Row],[Tipo Empleado]],3)</f>
        <v>0011011432901FIJ</v>
      </c>
      <c r="E374" s="45" t="s">
        <v>1525</v>
      </c>
      <c r="F374" s="46" t="s">
        <v>598</v>
      </c>
      <c r="G374" s="45" t="s">
        <v>2602</v>
      </c>
      <c r="H374" s="45" t="s">
        <v>943</v>
      </c>
      <c r="I374" s="47" t="s">
        <v>1458</v>
      </c>
      <c r="J374" s="46" t="s">
        <v>2604</v>
      </c>
      <c r="K374" t="str">
        <f t="shared" si="5"/>
        <v>M</v>
      </c>
    </row>
    <row r="375" spans="1:11">
      <c r="A375" s="75" t="s">
        <v>1838</v>
      </c>
      <c r="B375" s="45" t="str">
        <f>_xlfn.XLOOKUP(Tabla8[[#This Row],[Codigo Area Liquidacion]],TBLAREA[PLANTA],TBLAREA[PROG])</f>
        <v>01</v>
      </c>
      <c r="C375" s="46" t="s">
        <v>11</v>
      </c>
      <c r="D375" s="45" t="str">
        <f>Tabla8[[#This Row],[Numero Documento]]&amp;Tabla8[[#This Row],[PROG]]&amp;LEFT(Tabla8[[#This Row],[Tipo Empleado]],3)</f>
        <v>0470054514001FIJ</v>
      </c>
      <c r="E375" s="45" t="s">
        <v>556</v>
      </c>
      <c r="F375" s="46" t="s">
        <v>3379</v>
      </c>
      <c r="G375" s="45" t="s">
        <v>2602</v>
      </c>
      <c r="H375" s="45" t="s">
        <v>552</v>
      </c>
      <c r="I375" s="47" t="s">
        <v>1468</v>
      </c>
      <c r="J375" s="46" t="s">
        <v>2604</v>
      </c>
      <c r="K375" t="str">
        <f t="shared" si="5"/>
        <v>M</v>
      </c>
    </row>
    <row r="376" spans="1:11">
      <c r="A376" s="75" t="s">
        <v>2956</v>
      </c>
      <c r="B376" s="45" t="str">
        <f>_xlfn.XLOOKUP(Tabla8[[#This Row],[Codigo Area Liquidacion]],TBLAREA[PLANTA],TBLAREA[PROG])</f>
        <v>01</v>
      </c>
      <c r="C376" s="46" t="s">
        <v>2527</v>
      </c>
      <c r="D376" s="45" t="str">
        <f>Tabla8[[#This Row],[Numero Documento]]&amp;Tabla8[[#This Row],[PROG]]&amp;LEFT(Tabla8[[#This Row],[Tipo Empleado]],3)</f>
        <v>0010899012801EMP</v>
      </c>
      <c r="E376" s="45" t="s">
        <v>2955</v>
      </c>
      <c r="F376" s="46" t="s">
        <v>256</v>
      </c>
      <c r="G376" s="45" t="s">
        <v>2602</v>
      </c>
      <c r="H376" s="45" t="s">
        <v>601</v>
      </c>
      <c r="I376" s="47" t="s">
        <v>1453</v>
      </c>
      <c r="J376" s="46" t="s">
        <v>2604</v>
      </c>
      <c r="K376" t="str">
        <f t="shared" si="5"/>
        <v>M</v>
      </c>
    </row>
    <row r="377" spans="1:11">
      <c r="A377" s="75" t="s">
        <v>2549</v>
      </c>
      <c r="B377" s="45" t="str">
        <f>_xlfn.XLOOKUP(Tabla8[[#This Row],[Codigo Area Liquidacion]],TBLAREA[PLANTA],TBLAREA[PROG])</f>
        <v>01</v>
      </c>
      <c r="C377" s="46" t="s">
        <v>2535</v>
      </c>
      <c r="D377" s="45" t="str">
        <f>Tabla8[[#This Row],[Numero Documento]]&amp;Tabla8[[#This Row],[PROG]]&amp;LEFT(Tabla8[[#This Row],[Tipo Empleado]],3)</f>
        <v>0011790788101PER</v>
      </c>
      <c r="E377" s="45" t="s">
        <v>3175</v>
      </c>
      <c r="F377" s="46" t="s">
        <v>895</v>
      </c>
      <c r="G377" s="45" t="s">
        <v>2602</v>
      </c>
      <c r="H377" s="45" t="s">
        <v>943</v>
      </c>
      <c r="I377" s="47" t="s">
        <v>1458</v>
      </c>
      <c r="J377" s="46" t="s">
        <v>2604</v>
      </c>
      <c r="K377" t="str">
        <f t="shared" si="5"/>
        <v>M</v>
      </c>
    </row>
    <row r="378" spans="1:11">
      <c r="A378" s="75" t="s">
        <v>1839</v>
      </c>
      <c r="B378" s="45" t="str">
        <f>_xlfn.XLOOKUP(Tabla8[[#This Row],[Codigo Area Liquidacion]],TBLAREA[PLANTA],TBLAREA[PROG])</f>
        <v>01</v>
      </c>
      <c r="C378" s="46" t="s">
        <v>11</v>
      </c>
      <c r="D378" s="45" t="str">
        <f>Tabla8[[#This Row],[Numero Documento]]&amp;Tabla8[[#This Row],[PROG]]&amp;LEFT(Tabla8[[#This Row],[Tipo Empleado]],3)</f>
        <v>0011317980801FIJ</v>
      </c>
      <c r="E378" s="45" t="s">
        <v>889</v>
      </c>
      <c r="F378" s="46" t="s">
        <v>598</v>
      </c>
      <c r="G378" s="45" t="s">
        <v>2602</v>
      </c>
      <c r="H378" s="45" t="s">
        <v>591</v>
      </c>
      <c r="I378" s="47" t="s">
        <v>1450</v>
      </c>
      <c r="J378" s="46" t="s">
        <v>2604</v>
      </c>
      <c r="K378" t="str">
        <f t="shared" si="5"/>
        <v>M</v>
      </c>
    </row>
    <row r="379" spans="1:11">
      <c r="A379" s="75" t="s">
        <v>2552</v>
      </c>
      <c r="B379" s="45" t="str">
        <f>_xlfn.XLOOKUP(Tabla8[[#This Row],[Codigo Area Liquidacion]],TBLAREA[PLANTA],TBLAREA[PROG])</f>
        <v>01</v>
      </c>
      <c r="C379" s="46" t="s">
        <v>2535</v>
      </c>
      <c r="D379" s="45" t="str">
        <f>Tabla8[[#This Row],[Numero Documento]]&amp;Tabla8[[#This Row],[PROG]]&amp;LEFT(Tabla8[[#This Row],[Tipo Empleado]],3)</f>
        <v>0680004516001PER</v>
      </c>
      <c r="E379" s="45" t="s">
        <v>2563</v>
      </c>
      <c r="F379" s="46" t="s">
        <v>895</v>
      </c>
      <c r="G379" s="45" t="s">
        <v>2602</v>
      </c>
      <c r="H379" s="45" t="s">
        <v>943</v>
      </c>
      <c r="I379" s="47" t="s">
        <v>1458</v>
      </c>
      <c r="J379" s="46" t="s">
        <v>2604</v>
      </c>
      <c r="K379" t="str">
        <f t="shared" si="5"/>
        <v>M</v>
      </c>
    </row>
    <row r="380" spans="1:11">
      <c r="A380" s="75" t="s">
        <v>1218</v>
      </c>
      <c r="B380" s="45" t="str">
        <f>_xlfn.XLOOKUP(Tabla8[[#This Row],[Codigo Area Liquidacion]],TBLAREA[PLANTA],TBLAREA[PROG])</f>
        <v>13</v>
      </c>
      <c r="C380" s="46" t="s">
        <v>11</v>
      </c>
      <c r="D380" s="45" t="str">
        <f>Tabla8[[#This Row],[Numero Documento]]&amp;Tabla8[[#This Row],[PROG]]&amp;LEFT(Tabla8[[#This Row],[Tipo Empleado]],3)</f>
        <v>0010239578713FIJ</v>
      </c>
      <c r="E380" s="45" t="s">
        <v>506</v>
      </c>
      <c r="F380" s="46" t="s">
        <v>396</v>
      </c>
      <c r="G380" s="45" t="s">
        <v>2639</v>
      </c>
      <c r="H380" s="45" t="s">
        <v>1707</v>
      </c>
      <c r="I380" s="47" t="s">
        <v>1456</v>
      </c>
      <c r="J380" s="46" t="s">
        <v>2604</v>
      </c>
      <c r="K380" t="str">
        <f t="shared" si="5"/>
        <v>M</v>
      </c>
    </row>
    <row r="381" spans="1:11">
      <c r="A381" s="75" t="s">
        <v>1840</v>
      </c>
      <c r="B381" s="45" t="str">
        <f>_xlfn.XLOOKUP(Tabla8[[#This Row],[Codigo Area Liquidacion]],TBLAREA[PLANTA],TBLAREA[PROG])</f>
        <v>01</v>
      </c>
      <c r="C381" s="46" t="s">
        <v>11</v>
      </c>
      <c r="D381" s="45" t="str">
        <f>Tabla8[[#This Row],[Numero Documento]]&amp;Tabla8[[#This Row],[PROG]]&amp;LEFT(Tabla8[[#This Row],[Tipo Empleado]],3)</f>
        <v>0010364900001FIJ</v>
      </c>
      <c r="E381" s="45" t="s">
        <v>653</v>
      </c>
      <c r="F381" s="46" t="s">
        <v>42</v>
      </c>
      <c r="G381" s="45" t="s">
        <v>2602</v>
      </c>
      <c r="H381" s="45" t="s">
        <v>943</v>
      </c>
      <c r="I381" s="47" t="s">
        <v>1458</v>
      </c>
      <c r="J381" s="46" t="s">
        <v>2604</v>
      </c>
      <c r="K381" t="str">
        <f t="shared" si="5"/>
        <v>M</v>
      </c>
    </row>
    <row r="382" spans="1:11">
      <c r="A382" s="75" t="s">
        <v>1841</v>
      </c>
      <c r="B382" s="45" t="str">
        <f>_xlfn.XLOOKUP(Tabla8[[#This Row],[Codigo Area Liquidacion]],TBLAREA[PLANTA],TBLAREA[PROG])</f>
        <v>01</v>
      </c>
      <c r="C382" s="46" t="s">
        <v>11</v>
      </c>
      <c r="D382" s="45" t="str">
        <f>Tabla8[[#This Row],[Numero Documento]]&amp;Tabla8[[#This Row],[PROG]]&amp;LEFT(Tabla8[[#This Row],[Tipo Empleado]],3)</f>
        <v>0011876067701FIJ</v>
      </c>
      <c r="E382" s="45" t="s">
        <v>831</v>
      </c>
      <c r="F382" s="46" t="s">
        <v>396</v>
      </c>
      <c r="G382" s="45" t="s">
        <v>2602</v>
      </c>
      <c r="H382" s="45" t="s">
        <v>822</v>
      </c>
      <c r="I382" s="47" t="s">
        <v>1489</v>
      </c>
      <c r="J382" s="46" t="s">
        <v>2604</v>
      </c>
      <c r="K382" t="str">
        <f t="shared" si="5"/>
        <v>M</v>
      </c>
    </row>
    <row r="383" spans="1:11">
      <c r="A383" s="75" t="s">
        <v>2449</v>
      </c>
      <c r="B383" s="45" t="str">
        <f>_xlfn.XLOOKUP(Tabla8[[#This Row],[Codigo Area Liquidacion]],TBLAREA[PLANTA],TBLAREA[PROG])</f>
        <v>01</v>
      </c>
      <c r="C383" s="46" t="s">
        <v>2535</v>
      </c>
      <c r="D383" s="45" t="str">
        <f>Tabla8[[#This Row],[Numero Documento]]&amp;Tabla8[[#This Row],[PROG]]&amp;LEFT(Tabla8[[#This Row],[Tipo Empleado]],3)</f>
        <v>0470120865601PER</v>
      </c>
      <c r="E383" s="45" t="s">
        <v>1565</v>
      </c>
      <c r="F383" s="46" t="s">
        <v>895</v>
      </c>
      <c r="G383" s="45" t="s">
        <v>2602</v>
      </c>
      <c r="H383" s="45" t="s">
        <v>943</v>
      </c>
      <c r="I383" s="47" t="s">
        <v>1458</v>
      </c>
      <c r="J383" s="46" t="s">
        <v>2604</v>
      </c>
      <c r="K383" t="str">
        <f t="shared" si="5"/>
        <v>M</v>
      </c>
    </row>
    <row r="384" spans="1:11">
      <c r="A384" s="77" t="s">
        <v>1842</v>
      </c>
      <c r="B384" s="44" t="str">
        <f>_xlfn.XLOOKUP(Tabla8[[#This Row],[Codigo Area Liquidacion]],TBLAREA[PLANTA],TBLAREA[PROG])</f>
        <v>01</v>
      </c>
      <c r="C384" s="44" t="s">
        <v>11</v>
      </c>
      <c r="D384" s="45" t="str">
        <f>Tabla8[[#This Row],[Numero Documento]]&amp;Tabla8[[#This Row],[PROG]]&amp;LEFT(Tabla8[[#This Row],[Tipo Empleado]],3)</f>
        <v>4024867618701FIJ</v>
      </c>
      <c r="E384" s="45" t="s">
        <v>1056</v>
      </c>
      <c r="F384" s="46" t="s">
        <v>127</v>
      </c>
      <c r="G384" s="45" t="s">
        <v>2602</v>
      </c>
      <c r="H384" s="45" t="s">
        <v>943</v>
      </c>
      <c r="I384" s="47" t="s">
        <v>1458</v>
      </c>
      <c r="J384" s="46" t="s">
        <v>2604</v>
      </c>
      <c r="K384" t="str">
        <f t="shared" si="5"/>
        <v>M</v>
      </c>
    </row>
    <row r="385" spans="1:11">
      <c r="A385" s="75" t="s">
        <v>1219</v>
      </c>
      <c r="B385" s="45" t="str">
        <f>_xlfn.XLOOKUP(Tabla8[[#This Row],[Codigo Area Liquidacion]],TBLAREA[PLANTA],TBLAREA[PROG])</f>
        <v>13</v>
      </c>
      <c r="C385" s="46" t="s">
        <v>11</v>
      </c>
      <c r="D385" s="45" t="str">
        <f>Tabla8[[#This Row],[Numero Documento]]&amp;Tabla8[[#This Row],[PROG]]&amp;LEFT(Tabla8[[#This Row],[Tipo Empleado]],3)</f>
        <v>0010941584413FIJ</v>
      </c>
      <c r="E385" s="45" t="s">
        <v>507</v>
      </c>
      <c r="F385" s="46" t="s">
        <v>42</v>
      </c>
      <c r="G385" s="45" t="s">
        <v>2639</v>
      </c>
      <c r="H385" s="45" t="s">
        <v>1707</v>
      </c>
      <c r="I385" s="47" t="s">
        <v>1456</v>
      </c>
      <c r="J385" s="46" t="s">
        <v>2604</v>
      </c>
      <c r="K385" t="str">
        <f t="shared" si="5"/>
        <v>M</v>
      </c>
    </row>
    <row r="386" spans="1:11">
      <c r="A386" s="78" t="s">
        <v>1843</v>
      </c>
      <c r="B386" s="45" t="str">
        <f>_xlfn.XLOOKUP(Tabla8[[#This Row],[Codigo Area Liquidacion]],TBLAREA[PLANTA],TBLAREA[PROG])</f>
        <v>01</v>
      </c>
      <c r="C386" s="46" t="s">
        <v>11</v>
      </c>
      <c r="D386" s="45" t="str">
        <f>Tabla8[[#This Row],[Numero Documento]]&amp;Tabla8[[#This Row],[PROG]]&amp;LEFT(Tabla8[[#This Row],[Tipo Empleado]],3)</f>
        <v>0110032084301FIJ</v>
      </c>
      <c r="E386" s="45" t="s">
        <v>573</v>
      </c>
      <c r="F386" s="46" t="s">
        <v>574</v>
      </c>
      <c r="G386" s="45" t="s">
        <v>2602</v>
      </c>
      <c r="H386" s="45" t="s">
        <v>572</v>
      </c>
      <c r="I386" s="47" t="s">
        <v>1499</v>
      </c>
      <c r="J386" s="46" t="s">
        <v>2604</v>
      </c>
      <c r="K386" t="str">
        <f t="shared" si="5"/>
        <v>M</v>
      </c>
    </row>
    <row r="387" spans="1:11">
      <c r="A387" s="78" t="s">
        <v>2958</v>
      </c>
      <c r="B387" s="45" t="str">
        <f>_xlfn.XLOOKUP(Tabla8[[#This Row],[Codigo Area Liquidacion]],TBLAREA[PLANTA],TBLAREA[PROG])</f>
        <v>01</v>
      </c>
      <c r="C387" s="46" t="s">
        <v>2527</v>
      </c>
      <c r="D387" s="45" t="str">
        <f>Tabla8[[#This Row],[Numero Documento]]&amp;Tabla8[[#This Row],[PROG]]&amp;LEFT(Tabla8[[#This Row],[Tipo Empleado]],3)</f>
        <v>0011479390401EMP</v>
      </c>
      <c r="E387" s="45" t="s">
        <v>2957</v>
      </c>
      <c r="F387" s="46" t="s">
        <v>192</v>
      </c>
      <c r="G387" s="45" t="s">
        <v>2602</v>
      </c>
      <c r="H387" s="45" t="s">
        <v>819</v>
      </c>
      <c r="I387" s="47" t="s">
        <v>1496</v>
      </c>
      <c r="J387" s="46" t="s">
        <v>2604</v>
      </c>
      <c r="K387" t="str">
        <f t="shared" si="5"/>
        <v>M</v>
      </c>
    </row>
    <row r="388" spans="1:11">
      <c r="A388" s="75" t="s">
        <v>2028</v>
      </c>
      <c r="B388" s="45" t="str">
        <f>_xlfn.XLOOKUP(Tabla8[[#This Row],[Codigo Area Liquidacion]],TBLAREA[PLANTA],TBLAREA[PROG])</f>
        <v>13</v>
      </c>
      <c r="C388" s="46" t="s">
        <v>11</v>
      </c>
      <c r="D388" s="45" t="str">
        <f>Tabla8[[#This Row],[Numero Documento]]&amp;Tabla8[[#This Row],[PROG]]&amp;LEFT(Tabla8[[#This Row],[Tipo Empleado]],3)</f>
        <v>0010404300513FIJ</v>
      </c>
      <c r="E388" s="45" t="s">
        <v>508</v>
      </c>
      <c r="F388" s="46" t="s">
        <v>95</v>
      </c>
      <c r="G388" s="45" t="s">
        <v>2639</v>
      </c>
      <c r="H388" s="45" t="s">
        <v>1707</v>
      </c>
      <c r="I388" s="47" t="s">
        <v>1456</v>
      </c>
      <c r="J388" s="46" t="s">
        <v>2604</v>
      </c>
      <c r="K388" t="str">
        <f t="shared" ref="K388:K451" si="6">LEFT(J388,1)</f>
        <v>M</v>
      </c>
    </row>
    <row r="389" spans="1:11">
      <c r="A389" s="75" t="s">
        <v>1844</v>
      </c>
      <c r="B389" s="45" t="str">
        <f>_xlfn.XLOOKUP(Tabla8[[#This Row],[Codigo Area Liquidacion]],TBLAREA[PLANTA],TBLAREA[PROG])</f>
        <v>01</v>
      </c>
      <c r="C389" s="46" t="s">
        <v>11</v>
      </c>
      <c r="D389" s="45" t="str">
        <f>Tabla8[[#This Row],[Numero Documento]]&amp;Tabla8[[#This Row],[PROG]]&amp;LEFT(Tabla8[[#This Row],[Tipo Empleado]],3)</f>
        <v>0470188754101FIJ</v>
      </c>
      <c r="E389" s="45" t="s">
        <v>1019</v>
      </c>
      <c r="F389" s="46" t="s">
        <v>1018</v>
      </c>
      <c r="G389" s="45" t="s">
        <v>2602</v>
      </c>
      <c r="H389" s="45" t="s">
        <v>283</v>
      </c>
      <c r="I389" s="47" t="s">
        <v>1447</v>
      </c>
      <c r="J389" s="46" t="s">
        <v>2604</v>
      </c>
      <c r="K389" t="str">
        <f t="shared" si="6"/>
        <v>M</v>
      </c>
    </row>
    <row r="390" spans="1:11">
      <c r="A390" s="75" t="s">
        <v>2152</v>
      </c>
      <c r="B390" s="45" t="str">
        <f>_xlfn.XLOOKUP(Tabla8[[#This Row],[Codigo Area Liquidacion]],TBLAREA[PLANTA],TBLAREA[PROG])</f>
        <v>11</v>
      </c>
      <c r="C390" s="46" t="s">
        <v>11</v>
      </c>
      <c r="D390" s="45" t="str">
        <f>Tabla8[[#This Row],[Numero Documento]]&amp;Tabla8[[#This Row],[PROG]]&amp;LEFT(Tabla8[[#This Row],[Tipo Empleado]],3)</f>
        <v>0950006818511FIJ</v>
      </c>
      <c r="E390" s="45" t="s">
        <v>613</v>
      </c>
      <c r="F390" s="46" t="s">
        <v>8</v>
      </c>
      <c r="G390" s="45" t="s">
        <v>2610</v>
      </c>
      <c r="H390" s="45" t="s">
        <v>601</v>
      </c>
      <c r="I390" s="47" t="s">
        <v>1453</v>
      </c>
      <c r="J390" s="46" t="s">
        <v>2605</v>
      </c>
      <c r="K390" t="str">
        <f t="shared" si="6"/>
        <v>F</v>
      </c>
    </row>
    <row r="391" spans="1:11">
      <c r="A391" s="75" t="s">
        <v>2317</v>
      </c>
      <c r="B391" s="45" t="str">
        <f>_xlfn.XLOOKUP(Tabla8[[#This Row],[Codigo Area Liquidacion]],TBLAREA[PLANTA],TBLAREA[PROG])</f>
        <v>01</v>
      </c>
      <c r="C391" s="46" t="s">
        <v>2527</v>
      </c>
      <c r="D391" s="45" t="str">
        <f>Tabla8[[#This Row],[Numero Documento]]&amp;Tabla8[[#This Row],[PROG]]&amp;LEFT(Tabla8[[#This Row],[Tipo Empleado]],3)</f>
        <v>0011937771101EMP</v>
      </c>
      <c r="E391" s="45" t="s">
        <v>1409</v>
      </c>
      <c r="F391" s="46" t="s">
        <v>1374</v>
      </c>
      <c r="G391" s="45" t="s">
        <v>2602</v>
      </c>
      <c r="H391" s="45" t="s">
        <v>1706</v>
      </c>
      <c r="I391" s="47" t="s">
        <v>1462</v>
      </c>
      <c r="J391" s="46" t="s">
        <v>2604</v>
      </c>
      <c r="K391" t="str">
        <f t="shared" si="6"/>
        <v>M</v>
      </c>
    </row>
    <row r="392" spans="1:11">
      <c r="A392" s="75" t="s">
        <v>2029</v>
      </c>
      <c r="B392" s="45" t="str">
        <f>_xlfn.XLOOKUP(Tabla8[[#This Row],[Codigo Area Liquidacion]],TBLAREA[PLANTA],TBLAREA[PROG])</f>
        <v>13</v>
      </c>
      <c r="C392" s="46" t="s">
        <v>11</v>
      </c>
      <c r="D392" s="45" t="str">
        <f>Tabla8[[#This Row],[Numero Documento]]&amp;Tabla8[[#This Row],[PROG]]&amp;LEFT(Tabla8[[#This Row],[Tipo Empleado]],3)</f>
        <v>0011150863613FIJ</v>
      </c>
      <c r="E392" s="45" t="s">
        <v>509</v>
      </c>
      <c r="F392" s="46" t="s">
        <v>402</v>
      </c>
      <c r="G392" s="45" t="s">
        <v>2639</v>
      </c>
      <c r="H392" s="45" t="s">
        <v>1707</v>
      </c>
      <c r="I392" s="47" t="s">
        <v>1456</v>
      </c>
      <c r="J392" s="46" t="s">
        <v>2604</v>
      </c>
      <c r="K392" t="str">
        <f t="shared" si="6"/>
        <v>M</v>
      </c>
    </row>
    <row r="393" spans="1:11">
      <c r="A393" s="75" t="s">
        <v>2592</v>
      </c>
      <c r="B393" s="45" t="str">
        <f>_xlfn.XLOOKUP(Tabla8[[#This Row],[Codigo Area Liquidacion]],TBLAREA[PLANTA],TBLAREA[PROG])</f>
        <v>01</v>
      </c>
      <c r="C393" s="46" t="s">
        <v>2535</v>
      </c>
      <c r="D393" s="45" t="str">
        <f>Tabla8[[#This Row],[Numero Documento]]&amp;Tabla8[[#This Row],[PROG]]&amp;LEFT(Tabla8[[#This Row],[Tipo Empleado]],3)</f>
        <v>2230125429201PER</v>
      </c>
      <c r="E393" s="45" t="s">
        <v>2591</v>
      </c>
      <c r="F393" s="46" t="s">
        <v>895</v>
      </c>
      <c r="G393" s="45" t="s">
        <v>2602</v>
      </c>
      <c r="H393" s="45" t="s">
        <v>943</v>
      </c>
      <c r="I393" s="47" t="s">
        <v>1458</v>
      </c>
      <c r="J393" s="46" t="s">
        <v>2604</v>
      </c>
      <c r="K393" t="str">
        <f t="shared" si="6"/>
        <v>M</v>
      </c>
    </row>
    <row r="394" spans="1:11">
      <c r="A394" s="75" t="s">
        <v>2153</v>
      </c>
      <c r="B394" s="45" t="str">
        <f>_xlfn.XLOOKUP(Tabla8[[#This Row],[Codigo Area Liquidacion]],TBLAREA[PLANTA],TBLAREA[PROG])</f>
        <v>11</v>
      </c>
      <c r="C394" s="46" t="s">
        <v>11</v>
      </c>
      <c r="D394" s="45" t="str">
        <f>Tabla8[[#This Row],[Numero Documento]]&amp;Tabla8[[#This Row],[PROG]]&amp;LEFT(Tabla8[[#This Row],[Tipo Empleado]],3)</f>
        <v>0011445495211FIJ</v>
      </c>
      <c r="E394" s="45" t="s">
        <v>81</v>
      </c>
      <c r="F394" s="46" t="s">
        <v>82</v>
      </c>
      <c r="G394" s="45" t="s">
        <v>2610</v>
      </c>
      <c r="H394" s="45" t="s">
        <v>73</v>
      </c>
      <c r="I394" s="47" t="s">
        <v>1463</v>
      </c>
      <c r="J394" s="46" t="s">
        <v>2605</v>
      </c>
      <c r="K394" t="str">
        <f t="shared" si="6"/>
        <v>F</v>
      </c>
    </row>
    <row r="395" spans="1:11">
      <c r="A395" s="75" t="s">
        <v>2960</v>
      </c>
      <c r="B395" s="45" t="str">
        <f>_xlfn.XLOOKUP(Tabla8[[#This Row],[Codigo Area Liquidacion]],TBLAREA[PLANTA],TBLAREA[PROG])</f>
        <v>01</v>
      </c>
      <c r="C395" s="46" t="s">
        <v>2527</v>
      </c>
      <c r="D395" s="45" t="str">
        <f>Tabla8[[#This Row],[Numero Documento]]&amp;Tabla8[[#This Row],[PROG]]&amp;LEFT(Tabla8[[#This Row],[Tipo Empleado]],3)</f>
        <v>4022278805701EMP</v>
      </c>
      <c r="E395" s="45" t="s">
        <v>2959</v>
      </c>
      <c r="F395" s="46" t="s">
        <v>75</v>
      </c>
      <c r="G395" s="45" t="s">
        <v>2602</v>
      </c>
      <c r="H395" s="45" t="s">
        <v>1708</v>
      </c>
      <c r="I395" s="47" t="s">
        <v>1448</v>
      </c>
      <c r="J395" s="46" t="s">
        <v>2604</v>
      </c>
      <c r="K395" t="str">
        <f t="shared" si="6"/>
        <v>M</v>
      </c>
    </row>
    <row r="396" spans="1:11">
      <c r="A396" s="75" t="s">
        <v>1119</v>
      </c>
      <c r="B396" s="45" t="str">
        <f>_xlfn.XLOOKUP(Tabla8[[#This Row],[Codigo Area Liquidacion]],TBLAREA[PLANTA],TBLAREA[PROG])</f>
        <v>13</v>
      </c>
      <c r="C396" s="46" t="s">
        <v>11</v>
      </c>
      <c r="D396" s="45" t="str">
        <f>Tabla8[[#This Row],[Numero Documento]]&amp;Tabla8[[#This Row],[PROG]]&amp;LEFT(Tabla8[[#This Row],[Tipo Empleado]],3)</f>
        <v>0011417563113FIJ</v>
      </c>
      <c r="E396" s="45" t="s">
        <v>226</v>
      </c>
      <c r="F396" s="46" t="s">
        <v>228</v>
      </c>
      <c r="G396" s="45" t="s">
        <v>2639</v>
      </c>
      <c r="H396" s="45" t="s">
        <v>1707</v>
      </c>
      <c r="I396" s="47" t="s">
        <v>1456</v>
      </c>
      <c r="J396" s="46" t="s">
        <v>2604</v>
      </c>
      <c r="K396" t="str">
        <f t="shared" si="6"/>
        <v>M</v>
      </c>
    </row>
    <row r="397" spans="1:11">
      <c r="A397" s="75" t="s">
        <v>1845</v>
      </c>
      <c r="B397" s="45" t="str">
        <f>_xlfn.XLOOKUP(Tabla8[[#This Row],[Codigo Area Liquidacion]],TBLAREA[PLANTA],TBLAREA[PROG])</f>
        <v>01</v>
      </c>
      <c r="C397" s="46" t="s">
        <v>11</v>
      </c>
      <c r="D397" s="45" t="str">
        <f>Tabla8[[#This Row],[Numero Documento]]&amp;Tabla8[[#This Row],[PROG]]&amp;LEFT(Tabla8[[#This Row],[Tipo Empleado]],3)</f>
        <v>0010409802501FIJ</v>
      </c>
      <c r="E397" s="45" t="s">
        <v>654</v>
      </c>
      <c r="F397" s="46" t="s">
        <v>8</v>
      </c>
      <c r="G397" s="45" t="s">
        <v>2602</v>
      </c>
      <c r="H397" s="45" t="s">
        <v>943</v>
      </c>
      <c r="I397" s="47" t="s">
        <v>1458</v>
      </c>
      <c r="J397" s="46" t="s">
        <v>2605</v>
      </c>
      <c r="K397" t="str">
        <f t="shared" si="6"/>
        <v>F</v>
      </c>
    </row>
    <row r="398" spans="1:11">
      <c r="A398" s="75" t="s">
        <v>1846</v>
      </c>
      <c r="B398" s="45" t="str">
        <f>_xlfn.XLOOKUP(Tabla8[[#This Row],[Codigo Area Liquidacion]],TBLAREA[PLANTA],TBLAREA[PROG])</f>
        <v>01</v>
      </c>
      <c r="C398" s="46" t="s">
        <v>11</v>
      </c>
      <c r="D398" s="45" t="str">
        <f>Tabla8[[#This Row],[Numero Documento]]&amp;Tabla8[[#This Row],[PROG]]&amp;LEFT(Tabla8[[#This Row],[Tipo Empleado]],3)</f>
        <v>0011285843601FIJ</v>
      </c>
      <c r="E398" s="45" t="s">
        <v>257</v>
      </c>
      <c r="F398" s="46" t="s">
        <v>254</v>
      </c>
      <c r="G398" s="45" t="s">
        <v>2602</v>
      </c>
      <c r="H398" s="45" t="s">
        <v>1717</v>
      </c>
      <c r="I398" s="47" t="s">
        <v>1497</v>
      </c>
      <c r="J398" s="46" t="s">
        <v>2604</v>
      </c>
      <c r="K398" t="str">
        <f t="shared" si="6"/>
        <v>M</v>
      </c>
    </row>
    <row r="399" spans="1:11">
      <c r="A399" s="75" t="s">
        <v>1120</v>
      </c>
      <c r="B399" s="45" t="str">
        <f>_xlfn.XLOOKUP(Tabla8[[#This Row],[Codigo Area Liquidacion]],TBLAREA[PLANTA],TBLAREA[PROG])</f>
        <v>01</v>
      </c>
      <c r="C399" s="46" t="s">
        <v>11</v>
      </c>
      <c r="D399" s="45" t="str">
        <f>Tabla8[[#This Row],[Numero Documento]]&amp;Tabla8[[#This Row],[PROG]]&amp;LEFT(Tabla8[[#This Row],[Tipo Empleado]],3)</f>
        <v>0011188872301FIJ</v>
      </c>
      <c r="E399" s="45" t="s">
        <v>216</v>
      </c>
      <c r="F399" s="46" t="s">
        <v>15</v>
      </c>
      <c r="G399" s="45" t="s">
        <v>2602</v>
      </c>
      <c r="H399" s="45" t="s">
        <v>204</v>
      </c>
      <c r="I399" s="47" t="s">
        <v>3170</v>
      </c>
      <c r="J399" s="46" t="s">
        <v>2604</v>
      </c>
      <c r="K399" t="str">
        <f t="shared" si="6"/>
        <v>M</v>
      </c>
    </row>
    <row r="400" spans="1:11">
      <c r="A400" s="75" t="s">
        <v>2962</v>
      </c>
      <c r="B400" s="45" t="str">
        <f>_xlfn.XLOOKUP(Tabla8[[#This Row],[Codigo Area Liquidacion]],TBLAREA[PLANTA],TBLAREA[PROG])</f>
        <v>01</v>
      </c>
      <c r="C400" s="46" t="s">
        <v>2527</v>
      </c>
      <c r="D400" s="45" t="str">
        <f>Tabla8[[#This Row],[Numero Documento]]&amp;Tabla8[[#This Row],[PROG]]&amp;LEFT(Tabla8[[#This Row],[Tipo Empleado]],3)</f>
        <v>0011875961201EMP</v>
      </c>
      <c r="E400" s="45" t="s">
        <v>2961</v>
      </c>
      <c r="F400" s="46" t="s">
        <v>1626</v>
      </c>
      <c r="G400" s="45" t="s">
        <v>2602</v>
      </c>
      <c r="H400" s="45" t="s">
        <v>283</v>
      </c>
      <c r="I400" s="47" t="s">
        <v>1447</v>
      </c>
      <c r="J400" s="46" t="s">
        <v>2604</v>
      </c>
      <c r="K400" t="str">
        <f t="shared" si="6"/>
        <v>M</v>
      </c>
    </row>
    <row r="401" spans="1:11">
      <c r="A401" s="75" t="s">
        <v>2030</v>
      </c>
      <c r="B401" s="45" t="str">
        <f>_xlfn.XLOOKUP(Tabla8[[#This Row],[Codigo Area Liquidacion]],TBLAREA[PLANTA],TBLAREA[PROG])</f>
        <v>13</v>
      </c>
      <c r="C401" s="46" t="s">
        <v>11</v>
      </c>
      <c r="D401" s="45" t="str">
        <f>Tabla8[[#This Row],[Numero Documento]]&amp;Tabla8[[#This Row],[PROG]]&amp;LEFT(Tabla8[[#This Row],[Tipo Empleado]],3)</f>
        <v>0010772137513FIJ</v>
      </c>
      <c r="E401" s="45" t="s">
        <v>247</v>
      </c>
      <c r="F401" s="46" t="s">
        <v>129</v>
      </c>
      <c r="G401" s="45" t="s">
        <v>2639</v>
      </c>
      <c r="H401" s="45" t="s">
        <v>1718</v>
      </c>
      <c r="I401" s="47" t="s">
        <v>1502</v>
      </c>
      <c r="J401" s="46" t="s">
        <v>2604</v>
      </c>
      <c r="K401" t="str">
        <f t="shared" si="6"/>
        <v>M</v>
      </c>
    </row>
    <row r="402" spans="1:11">
      <c r="A402" s="75" t="s">
        <v>1847</v>
      </c>
      <c r="B402" s="45" t="str">
        <f>_xlfn.XLOOKUP(Tabla8[[#This Row],[Codigo Area Liquidacion]],TBLAREA[PLANTA],TBLAREA[PROG])</f>
        <v>01</v>
      </c>
      <c r="C402" s="46" t="s">
        <v>11</v>
      </c>
      <c r="D402" s="45" t="str">
        <f>Tabla8[[#This Row],[Numero Documento]]&amp;Tabla8[[#This Row],[PROG]]&amp;LEFT(Tabla8[[#This Row],[Tipo Empleado]],3)</f>
        <v>0010021571401FIJ</v>
      </c>
      <c r="E402" s="45" t="s">
        <v>904</v>
      </c>
      <c r="F402" s="46" t="s">
        <v>132</v>
      </c>
      <c r="G402" s="45" t="s">
        <v>2602</v>
      </c>
      <c r="H402" s="45" t="s">
        <v>591</v>
      </c>
      <c r="I402" s="47" t="s">
        <v>1450</v>
      </c>
      <c r="J402" s="46" t="s">
        <v>2604</v>
      </c>
      <c r="K402" t="str">
        <f t="shared" si="6"/>
        <v>M</v>
      </c>
    </row>
    <row r="403" spans="1:11">
      <c r="A403" s="75" t="s">
        <v>1848</v>
      </c>
      <c r="B403" s="45" t="str">
        <f>_xlfn.XLOOKUP(Tabla8[[#This Row],[Codigo Area Liquidacion]],TBLAREA[PLANTA],TBLAREA[PROG])</f>
        <v>01</v>
      </c>
      <c r="C403" s="46" t="s">
        <v>11</v>
      </c>
      <c r="D403" s="45" t="str">
        <f>Tabla8[[#This Row],[Numero Documento]]&amp;Tabla8[[#This Row],[PROG]]&amp;LEFT(Tabla8[[#This Row],[Tipo Empleado]],3)</f>
        <v>0340019582601FIJ</v>
      </c>
      <c r="E403" s="45" t="s">
        <v>786</v>
      </c>
      <c r="F403" s="46" t="s">
        <v>75</v>
      </c>
      <c r="G403" s="45" t="s">
        <v>2602</v>
      </c>
      <c r="H403" s="45" t="s">
        <v>1708</v>
      </c>
      <c r="I403" s="47" t="s">
        <v>1448</v>
      </c>
      <c r="J403" s="46" t="s">
        <v>2604</v>
      </c>
      <c r="K403" t="str">
        <f t="shared" si="6"/>
        <v>M</v>
      </c>
    </row>
    <row r="404" spans="1:11">
      <c r="A404" s="75" t="s">
        <v>2154</v>
      </c>
      <c r="B404" s="45" t="str">
        <f>_xlfn.XLOOKUP(Tabla8[[#This Row],[Codigo Area Liquidacion]],TBLAREA[PLANTA],TBLAREA[PROG])</f>
        <v>01</v>
      </c>
      <c r="C404" s="46" t="s">
        <v>2536</v>
      </c>
      <c r="D404" s="45" t="str">
        <f>Tabla8[[#This Row],[Numero Documento]]&amp;Tabla8[[#This Row],[PROG]]&amp;LEFT(Tabla8[[#This Row],[Tipo Empleado]],3)</f>
        <v>0310019653801TRA</v>
      </c>
      <c r="E404" s="45" t="s">
        <v>614</v>
      </c>
      <c r="F404" s="46" t="s">
        <v>615</v>
      </c>
      <c r="G404" s="45" t="s">
        <v>2602</v>
      </c>
      <c r="H404" s="45" t="s">
        <v>601</v>
      </c>
      <c r="I404" s="47" t="s">
        <v>1453</v>
      </c>
      <c r="J404" s="46" t="s">
        <v>2604</v>
      </c>
      <c r="K404" t="str">
        <f t="shared" si="6"/>
        <v>M</v>
      </c>
    </row>
    <row r="405" spans="1:11">
      <c r="A405" s="75" t="s">
        <v>2031</v>
      </c>
      <c r="B405" s="45" t="str">
        <f>_xlfn.XLOOKUP(Tabla8[[#This Row],[Codigo Area Liquidacion]],TBLAREA[PLANTA],TBLAREA[PROG])</f>
        <v>13</v>
      </c>
      <c r="C405" s="46" t="s">
        <v>11</v>
      </c>
      <c r="D405" s="45" t="str">
        <f>Tabla8[[#This Row],[Numero Documento]]&amp;Tabla8[[#This Row],[PROG]]&amp;LEFT(Tabla8[[#This Row],[Tipo Empleado]],3)</f>
        <v>0400009152213FIJ</v>
      </c>
      <c r="E405" s="45" t="s">
        <v>1395</v>
      </c>
      <c r="F405" s="46" t="s">
        <v>27</v>
      </c>
      <c r="G405" s="45" t="s">
        <v>2639</v>
      </c>
      <c r="H405" s="45" t="s">
        <v>1707</v>
      </c>
      <c r="I405" s="47" t="s">
        <v>1456</v>
      </c>
      <c r="J405" s="46" t="s">
        <v>2604</v>
      </c>
      <c r="K405" t="str">
        <f t="shared" si="6"/>
        <v>M</v>
      </c>
    </row>
    <row r="406" spans="1:11">
      <c r="A406" s="75" t="s">
        <v>2450</v>
      </c>
      <c r="B406" s="45" t="str">
        <f>_xlfn.XLOOKUP(Tabla8[[#This Row],[Codigo Area Liquidacion]],TBLAREA[PLANTA],TBLAREA[PROG])</f>
        <v>01</v>
      </c>
      <c r="C406" s="46" t="s">
        <v>2535</v>
      </c>
      <c r="D406" s="45" t="str">
        <f>Tabla8[[#This Row],[Numero Documento]]&amp;Tabla8[[#This Row],[PROG]]&amp;LEFT(Tabla8[[#This Row],[Tipo Empleado]],3)</f>
        <v>4021413474001PER</v>
      </c>
      <c r="E406" s="45" t="s">
        <v>1587</v>
      </c>
      <c r="F406" s="46" t="s">
        <v>895</v>
      </c>
      <c r="G406" s="45" t="s">
        <v>2602</v>
      </c>
      <c r="H406" s="45" t="s">
        <v>943</v>
      </c>
      <c r="I406" s="47" t="s">
        <v>1458</v>
      </c>
      <c r="J406" s="46" t="s">
        <v>2604</v>
      </c>
      <c r="K406" t="str">
        <f t="shared" si="6"/>
        <v>M</v>
      </c>
    </row>
    <row r="407" spans="1:11">
      <c r="A407" s="75" t="s">
        <v>2155</v>
      </c>
      <c r="B407" s="45" t="str">
        <f>_xlfn.XLOOKUP(Tabla8[[#This Row],[Codigo Area Liquidacion]],TBLAREA[PLANTA],TBLAREA[PROG])</f>
        <v>11</v>
      </c>
      <c r="C407" s="46" t="s">
        <v>11</v>
      </c>
      <c r="D407" s="45" t="str">
        <f>Tabla8[[#This Row],[Numero Documento]]&amp;Tabla8[[#This Row],[PROG]]&amp;LEFT(Tabla8[[#This Row],[Tipo Empleado]],3)</f>
        <v>0010056087911FIJ</v>
      </c>
      <c r="E407" s="45" t="s">
        <v>1062</v>
      </c>
      <c r="F407" s="46" t="s">
        <v>1063</v>
      </c>
      <c r="G407" s="45" t="s">
        <v>2610</v>
      </c>
      <c r="H407" s="45" t="s">
        <v>1706</v>
      </c>
      <c r="I407" s="47" t="s">
        <v>1462</v>
      </c>
      <c r="J407" s="46" t="s">
        <v>2604</v>
      </c>
      <c r="K407" t="str">
        <f t="shared" si="6"/>
        <v>M</v>
      </c>
    </row>
    <row r="408" spans="1:11">
      <c r="A408" s="75" t="s">
        <v>2156</v>
      </c>
      <c r="B408" s="45" t="str">
        <f>_xlfn.XLOOKUP(Tabla8[[#This Row],[Codigo Area Liquidacion]],TBLAREA[PLANTA],TBLAREA[PROG])</f>
        <v>11</v>
      </c>
      <c r="C408" s="46" t="s">
        <v>11</v>
      </c>
      <c r="D408" s="45" t="str">
        <f>Tabla8[[#This Row],[Numero Documento]]&amp;Tabla8[[#This Row],[PROG]]&amp;LEFT(Tabla8[[#This Row],[Tipo Empleado]],3)</f>
        <v>0310279287011FIJ</v>
      </c>
      <c r="E408" s="45" t="s">
        <v>616</v>
      </c>
      <c r="F408" s="46" t="s">
        <v>8</v>
      </c>
      <c r="G408" s="45" t="s">
        <v>2610</v>
      </c>
      <c r="H408" s="45" t="s">
        <v>601</v>
      </c>
      <c r="I408" s="47" t="s">
        <v>1453</v>
      </c>
      <c r="J408" s="46" t="s">
        <v>2605</v>
      </c>
      <c r="K408" t="str">
        <f t="shared" si="6"/>
        <v>F</v>
      </c>
    </row>
    <row r="409" spans="1:11">
      <c r="A409" s="75" t="s">
        <v>2157</v>
      </c>
      <c r="B409" s="45" t="str">
        <f>_xlfn.XLOOKUP(Tabla8[[#This Row],[Codigo Area Liquidacion]],TBLAREA[PLANTA],TBLAREA[PROG])</f>
        <v>11</v>
      </c>
      <c r="C409" s="46" t="s">
        <v>11</v>
      </c>
      <c r="D409" s="45" t="str">
        <f>Tabla8[[#This Row],[Numero Documento]]&amp;Tabla8[[#This Row],[PROG]]&amp;LEFT(Tabla8[[#This Row],[Tipo Empleado]],3)</f>
        <v>0310029662711FIJ</v>
      </c>
      <c r="E409" s="45" t="s">
        <v>158</v>
      </c>
      <c r="F409" s="46" t="s">
        <v>149</v>
      </c>
      <c r="G409" s="45" t="s">
        <v>2610</v>
      </c>
      <c r="H409" s="45" t="s">
        <v>1706</v>
      </c>
      <c r="I409" s="47" t="s">
        <v>1462</v>
      </c>
      <c r="J409" s="46" t="s">
        <v>2604</v>
      </c>
      <c r="K409" t="str">
        <f t="shared" si="6"/>
        <v>M</v>
      </c>
    </row>
    <row r="410" spans="1:11">
      <c r="A410" s="75" t="s">
        <v>2318</v>
      </c>
      <c r="B410" s="45" t="str">
        <f>_xlfn.XLOOKUP(Tabla8[[#This Row],[Codigo Area Liquidacion]],TBLAREA[PLANTA],TBLAREA[PROG])</f>
        <v>01</v>
      </c>
      <c r="C410" s="46" t="s">
        <v>2527</v>
      </c>
      <c r="D410" s="45" t="str">
        <f>Tabla8[[#This Row],[Numero Documento]]&amp;Tabla8[[#This Row],[PROG]]&amp;LEFT(Tabla8[[#This Row],[Tipo Empleado]],3)</f>
        <v>0011313905901EMP</v>
      </c>
      <c r="E410" s="45" t="s">
        <v>1432</v>
      </c>
      <c r="F410" s="46" t="s">
        <v>59</v>
      </c>
      <c r="G410" s="45" t="s">
        <v>2602</v>
      </c>
      <c r="H410" s="45" t="s">
        <v>314</v>
      </c>
      <c r="I410" s="47" t="s">
        <v>1473</v>
      </c>
      <c r="J410" s="46" t="s">
        <v>2605</v>
      </c>
      <c r="K410" t="str">
        <f t="shared" si="6"/>
        <v>F</v>
      </c>
    </row>
    <row r="411" spans="1:11">
      <c r="A411" s="75" t="s">
        <v>2158</v>
      </c>
      <c r="B411" s="45" t="str">
        <f>_xlfn.XLOOKUP(Tabla8[[#This Row],[Codigo Area Liquidacion]],TBLAREA[PLANTA],TBLAREA[PROG])</f>
        <v>11</v>
      </c>
      <c r="C411" s="46" t="s">
        <v>11</v>
      </c>
      <c r="D411" s="45" t="str">
        <f>Tabla8[[#This Row],[Numero Documento]]&amp;Tabla8[[#This Row],[PROG]]&amp;LEFT(Tabla8[[#This Row],[Tipo Empleado]],3)</f>
        <v>0010916353511FIJ</v>
      </c>
      <c r="E411" s="45" t="s">
        <v>470</v>
      </c>
      <c r="F411" s="46" t="s">
        <v>471</v>
      </c>
      <c r="G411" s="45" t="s">
        <v>2610</v>
      </c>
      <c r="H411" s="45" t="s">
        <v>468</v>
      </c>
      <c r="I411" s="47" t="s">
        <v>1494</v>
      </c>
      <c r="J411" s="46" t="s">
        <v>2605</v>
      </c>
      <c r="K411" t="str">
        <f t="shared" si="6"/>
        <v>F</v>
      </c>
    </row>
    <row r="412" spans="1:11">
      <c r="A412" s="75" t="s">
        <v>3267</v>
      </c>
      <c r="B412" s="45" t="str">
        <f>_xlfn.XLOOKUP(Tabla8[[#This Row],[Codigo Area Liquidacion]],TBLAREA[PLANTA],TBLAREA[PROG])</f>
        <v>01</v>
      </c>
      <c r="C412" s="46" t="s">
        <v>2527</v>
      </c>
      <c r="D412" s="45" t="str">
        <f>Tabla8[[#This Row],[Numero Documento]]&amp;Tabla8[[#This Row],[PROG]]&amp;LEFT(Tabla8[[#This Row],[Tipo Empleado]],3)</f>
        <v>4022517556701EMP</v>
      </c>
      <c r="E412" s="45" t="s">
        <v>3288</v>
      </c>
      <c r="F412" s="46" t="s">
        <v>1542</v>
      </c>
      <c r="G412" s="45" t="s">
        <v>2602</v>
      </c>
      <c r="H412" s="45" t="s">
        <v>1707</v>
      </c>
      <c r="I412" s="47" t="s">
        <v>1456</v>
      </c>
      <c r="J412" s="46" t="s">
        <v>2605</v>
      </c>
      <c r="K412" t="str">
        <f t="shared" si="6"/>
        <v>F</v>
      </c>
    </row>
    <row r="413" spans="1:11">
      <c r="A413" s="75" t="s">
        <v>1849</v>
      </c>
      <c r="B413" s="45" t="str">
        <f>_xlfn.XLOOKUP(Tabla8[[#This Row],[Codigo Area Liquidacion]],TBLAREA[PLANTA],TBLAREA[PROG])</f>
        <v>01</v>
      </c>
      <c r="C413" s="46" t="s">
        <v>11</v>
      </c>
      <c r="D413" s="45" t="str">
        <f>Tabla8[[#This Row],[Numero Documento]]&amp;Tabla8[[#This Row],[PROG]]&amp;LEFT(Tabla8[[#This Row],[Tipo Empleado]],3)</f>
        <v>0011687104701FIJ</v>
      </c>
      <c r="E413" s="45" t="s">
        <v>787</v>
      </c>
      <c r="F413" s="46" t="s">
        <v>82</v>
      </c>
      <c r="G413" s="45" t="s">
        <v>2602</v>
      </c>
      <c r="H413" s="45" t="s">
        <v>1708</v>
      </c>
      <c r="I413" s="47" t="s">
        <v>1448</v>
      </c>
      <c r="J413" s="46" t="s">
        <v>2605</v>
      </c>
      <c r="K413" t="str">
        <f t="shared" si="6"/>
        <v>F</v>
      </c>
    </row>
    <row r="414" spans="1:11">
      <c r="A414" s="75" t="s">
        <v>1850</v>
      </c>
      <c r="B414" s="45" t="str">
        <f>_xlfn.XLOOKUP(Tabla8[[#This Row],[Codigo Area Liquidacion]],TBLAREA[PLANTA],TBLAREA[PROG])</f>
        <v>01</v>
      </c>
      <c r="C414" s="46" t="s">
        <v>11</v>
      </c>
      <c r="D414" s="45" t="str">
        <f>Tabla8[[#This Row],[Numero Documento]]&amp;Tabla8[[#This Row],[PROG]]&amp;LEFT(Tabla8[[#This Row],[Tipo Empleado]],3)</f>
        <v>0010049746001FIJ</v>
      </c>
      <c r="E414" s="45" t="s">
        <v>832</v>
      </c>
      <c r="F414" s="46" t="s">
        <v>17</v>
      </c>
      <c r="G414" s="45" t="s">
        <v>2602</v>
      </c>
      <c r="H414" s="45" t="s">
        <v>822</v>
      </c>
      <c r="I414" s="47" t="s">
        <v>1489</v>
      </c>
      <c r="J414" s="46" t="s">
        <v>2605</v>
      </c>
      <c r="K414" t="str">
        <f t="shared" si="6"/>
        <v>F</v>
      </c>
    </row>
    <row r="415" spans="1:11">
      <c r="A415" s="75" t="s">
        <v>2319</v>
      </c>
      <c r="B415" s="45" t="str">
        <f>_xlfn.XLOOKUP(Tabla8[[#This Row],[Codigo Area Liquidacion]],TBLAREA[PLANTA],TBLAREA[PROG])</f>
        <v>01</v>
      </c>
      <c r="C415" s="46" t="s">
        <v>2527</v>
      </c>
      <c r="D415" s="45" t="str">
        <f>Tabla8[[#This Row],[Numero Documento]]&amp;Tabla8[[#This Row],[PROG]]&amp;LEFT(Tabla8[[#This Row],[Tipo Empleado]],3)</f>
        <v>0011564779401EMP</v>
      </c>
      <c r="E415" s="45" t="s">
        <v>1638</v>
      </c>
      <c r="F415" s="46" t="s">
        <v>192</v>
      </c>
      <c r="G415" s="45" t="s">
        <v>2602</v>
      </c>
      <c r="H415" s="45" t="s">
        <v>1709</v>
      </c>
      <c r="I415" s="47" t="s">
        <v>1479</v>
      </c>
      <c r="J415" s="46" t="s">
        <v>2605</v>
      </c>
      <c r="K415" t="str">
        <f t="shared" si="6"/>
        <v>F</v>
      </c>
    </row>
    <row r="416" spans="1:11">
      <c r="A416" s="75" t="s">
        <v>1363</v>
      </c>
      <c r="B416" s="45" t="str">
        <f>_xlfn.XLOOKUP(Tabla8[[#This Row],[Codigo Area Liquidacion]],TBLAREA[PLANTA],TBLAREA[PROG])</f>
        <v>11</v>
      </c>
      <c r="C416" s="46" t="s">
        <v>11</v>
      </c>
      <c r="D416" s="45" t="str">
        <f>Tabla8[[#This Row],[Numero Documento]]&amp;Tabla8[[#This Row],[PROG]]&amp;LEFT(Tabla8[[#This Row],[Tipo Empleado]],3)</f>
        <v>0010895810911FIJ</v>
      </c>
      <c r="E416" s="45" t="s">
        <v>121</v>
      </c>
      <c r="F416" s="46" t="s">
        <v>10</v>
      </c>
      <c r="G416" s="45" t="s">
        <v>2610</v>
      </c>
      <c r="H416" s="45" t="s">
        <v>106</v>
      </c>
      <c r="I416" s="47" t="s">
        <v>1469</v>
      </c>
      <c r="J416" s="46" t="s">
        <v>2605</v>
      </c>
      <c r="K416" t="str">
        <f t="shared" si="6"/>
        <v>F</v>
      </c>
    </row>
    <row r="417" spans="1:11">
      <c r="A417" s="75" t="s">
        <v>1319</v>
      </c>
      <c r="B417" s="45" t="str">
        <f>_xlfn.XLOOKUP(Tabla8[[#This Row],[Codigo Area Liquidacion]],TBLAREA[PLANTA],TBLAREA[PROG])</f>
        <v>11</v>
      </c>
      <c r="C417" s="46" t="s">
        <v>11</v>
      </c>
      <c r="D417" s="45" t="str">
        <f>Tabla8[[#This Row],[Numero Documento]]&amp;Tabla8[[#This Row],[PROG]]&amp;LEFT(Tabla8[[#This Row],[Tipo Empleado]],3)</f>
        <v>0310405656311FIJ</v>
      </c>
      <c r="E417" s="45" t="s">
        <v>617</v>
      </c>
      <c r="F417" s="46" t="s">
        <v>140</v>
      </c>
      <c r="G417" s="45" t="s">
        <v>2610</v>
      </c>
      <c r="H417" s="45" t="s">
        <v>601</v>
      </c>
      <c r="I417" s="47" t="s">
        <v>1453</v>
      </c>
      <c r="J417" s="46" t="s">
        <v>2605</v>
      </c>
      <c r="K417" t="str">
        <f t="shared" si="6"/>
        <v>F</v>
      </c>
    </row>
    <row r="418" spans="1:11">
      <c r="A418" s="75" t="s">
        <v>2159</v>
      </c>
      <c r="B418" s="45" t="str">
        <f>_xlfn.XLOOKUP(Tabla8[[#This Row],[Codigo Area Liquidacion]],TBLAREA[PLANTA],TBLAREA[PROG])</f>
        <v>11</v>
      </c>
      <c r="C418" s="46" t="s">
        <v>11</v>
      </c>
      <c r="D418" s="45" t="str">
        <f>Tabla8[[#This Row],[Numero Documento]]&amp;Tabla8[[#This Row],[PROG]]&amp;LEFT(Tabla8[[#This Row],[Tipo Empleado]],3)</f>
        <v>0010007883111FIJ</v>
      </c>
      <c r="E418" s="45" t="s">
        <v>727</v>
      </c>
      <c r="F418" s="46" t="s">
        <v>55</v>
      </c>
      <c r="G418" s="45" t="s">
        <v>2610</v>
      </c>
      <c r="H418" s="45" t="s">
        <v>698</v>
      </c>
      <c r="I418" s="47" t="s">
        <v>1451</v>
      </c>
      <c r="J418" s="46" t="s">
        <v>2605</v>
      </c>
      <c r="K418" t="str">
        <f t="shared" si="6"/>
        <v>F</v>
      </c>
    </row>
    <row r="419" spans="1:11">
      <c r="A419" s="75" t="s">
        <v>1851</v>
      </c>
      <c r="B419" s="45" t="str">
        <f>_xlfn.XLOOKUP(Tabla8[[#This Row],[Codigo Area Liquidacion]],TBLAREA[PLANTA],TBLAREA[PROG])</f>
        <v>01</v>
      </c>
      <c r="C419" s="46" t="s">
        <v>11</v>
      </c>
      <c r="D419" s="45" t="str">
        <f>Tabla8[[#This Row],[Numero Documento]]&amp;Tabla8[[#This Row],[PROG]]&amp;LEFT(Tabla8[[#This Row],[Tipo Empleado]],3)</f>
        <v>0930067702901FIJ</v>
      </c>
      <c r="E419" s="45" t="s">
        <v>788</v>
      </c>
      <c r="F419" s="46" t="s">
        <v>75</v>
      </c>
      <c r="G419" s="45" t="s">
        <v>2602</v>
      </c>
      <c r="H419" s="45" t="s">
        <v>1708</v>
      </c>
      <c r="I419" s="47" t="s">
        <v>1448</v>
      </c>
      <c r="J419" s="46" t="s">
        <v>2605</v>
      </c>
      <c r="K419" t="str">
        <f t="shared" si="6"/>
        <v>F</v>
      </c>
    </row>
    <row r="420" spans="1:11">
      <c r="A420" s="75" t="s">
        <v>1852</v>
      </c>
      <c r="B420" s="45" t="str">
        <f>_xlfn.XLOOKUP(Tabla8[[#This Row],[Codigo Area Liquidacion]],TBLAREA[PLANTA],TBLAREA[PROG])</f>
        <v>01</v>
      </c>
      <c r="C420" s="46" t="s">
        <v>11</v>
      </c>
      <c r="D420" s="45" t="str">
        <f>Tabla8[[#This Row],[Numero Documento]]&amp;Tabla8[[#This Row],[PROG]]&amp;LEFT(Tabla8[[#This Row],[Tipo Empleado]],3)</f>
        <v>0010043337401FIJ</v>
      </c>
      <c r="E420" s="45" t="s">
        <v>318</v>
      </c>
      <c r="F420" s="46" t="s">
        <v>59</v>
      </c>
      <c r="G420" s="45" t="s">
        <v>2602</v>
      </c>
      <c r="H420" s="45" t="s">
        <v>314</v>
      </c>
      <c r="I420" s="47" t="s">
        <v>1473</v>
      </c>
      <c r="J420" s="46" t="s">
        <v>2605</v>
      </c>
      <c r="K420" t="str">
        <f t="shared" si="6"/>
        <v>F</v>
      </c>
    </row>
    <row r="421" spans="1:11">
      <c r="A421" s="75" t="s">
        <v>2160</v>
      </c>
      <c r="B421" s="45" t="str">
        <f>_xlfn.XLOOKUP(Tabla8[[#This Row],[Codigo Area Liquidacion]],TBLAREA[PLANTA],TBLAREA[PROG])</f>
        <v>11</v>
      </c>
      <c r="C421" s="46" t="s">
        <v>11</v>
      </c>
      <c r="D421" s="45" t="str">
        <f>Tabla8[[#This Row],[Numero Documento]]&amp;Tabla8[[#This Row],[PROG]]&amp;LEFT(Tabla8[[#This Row],[Tipo Empleado]],3)</f>
        <v>0310243854011FIJ</v>
      </c>
      <c r="E421" s="45" t="s">
        <v>31</v>
      </c>
      <c r="F421" s="46" t="s">
        <v>32</v>
      </c>
      <c r="G421" s="45" t="s">
        <v>2610</v>
      </c>
      <c r="H421" s="45" t="s">
        <v>18</v>
      </c>
      <c r="I421" s="47" t="s">
        <v>1508</v>
      </c>
      <c r="J421" s="46" t="s">
        <v>2604</v>
      </c>
      <c r="K421" t="str">
        <f t="shared" si="6"/>
        <v>M</v>
      </c>
    </row>
    <row r="422" spans="1:11">
      <c r="A422" s="75" t="s">
        <v>2965</v>
      </c>
      <c r="B422" s="45" t="str">
        <f>_xlfn.XLOOKUP(Tabla8[[#This Row],[Codigo Area Liquidacion]],TBLAREA[PLANTA],TBLAREA[PROG])</f>
        <v>01</v>
      </c>
      <c r="C422" s="46" t="s">
        <v>2527</v>
      </c>
      <c r="D422" s="45" t="str">
        <f>Tabla8[[#This Row],[Numero Documento]]&amp;Tabla8[[#This Row],[PROG]]&amp;LEFT(Tabla8[[#This Row],[Tipo Empleado]],3)</f>
        <v>0010524116001EMP</v>
      </c>
      <c r="E422" s="45" t="s">
        <v>3171</v>
      </c>
      <c r="F422" s="46" t="s">
        <v>1517</v>
      </c>
      <c r="G422" s="45" t="s">
        <v>2602</v>
      </c>
      <c r="H422" s="45" t="s">
        <v>474</v>
      </c>
      <c r="I422" s="47" t="s">
        <v>1477</v>
      </c>
      <c r="J422" s="46" t="s">
        <v>2604</v>
      </c>
      <c r="K422" t="str">
        <f t="shared" si="6"/>
        <v>M</v>
      </c>
    </row>
    <row r="423" spans="1:11">
      <c r="A423" s="75" t="s">
        <v>2451</v>
      </c>
      <c r="B423" s="45" t="str">
        <f>_xlfn.XLOOKUP(Tabla8[[#This Row],[Codigo Area Liquidacion]],TBLAREA[PLANTA],TBLAREA[PROG])</f>
        <v>01</v>
      </c>
      <c r="C423" s="46" t="s">
        <v>2535</v>
      </c>
      <c r="D423" s="45" t="str">
        <f>Tabla8[[#This Row],[Numero Documento]]&amp;Tabla8[[#This Row],[PROG]]&amp;LEFT(Tabla8[[#This Row],[Tipo Empleado]],3)</f>
        <v>4023799808901PER</v>
      </c>
      <c r="E423" s="45" t="s">
        <v>1603</v>
      </c>
      <c r="F423" s="46" t="s">
        <v>895</v>
      </c>
      <c r="G423" s="45" t="s">
        <v>2602</v>
      </c>
      <c r="H423" s="45" t="s">
        <v>943</v>
      </c>
      <c r="I423" s="47" t="s">
        <v>1458</v>
      </c>
      <c r="J423" s="46" t="s">
        <v>2604</v>
      </c>
      <c r="K423" t="str">
        <f t="shared" si="6"/>
        <v>M</v>
      </c>
    </row>
    <row r="424" spans="1:11">
      <c r="A424" s="75" t="s">
        <v>2032</v>
      </c>
      <c r="B424" s="45" t="str">
        <f>_xlfn.XLOOKUP(Tabla8[[#This Row],[Codigo Area Liquidacion]],TBLAREA[PLANTA],TBLAREA[PROG])</f>
        <v>13</v>
      </c>
      <c r="C424" s="46" t="s">
        <v>11</v>
      </c>
      <c r="D424" s="45" t="str">
        <f>Tabla8[[#This Row],[Numero Documento]]&amp;Tabla8[[#This Row],[PROG]]&amp;LEFT(Tabla8[[#This Row],[Tipo Empleado]],3)</f>
        <v>0011892348113FIJ</v>
      </c>
      <c r="E424" s="45" t="s">
        <v>510</v>
      </c>
      <c r="F424" s="46" t="s">
        <v>95</v>
      </c>
      <c r="G424" s="45" t="s">
        <v>2639</v>
      </c>
      <c r="H424" s="45" t="s">
        <v>1707</v>
      </c>
      <c r="I424" s="47" t="s">
        <v>1456</v>
      </c>
      <c r="J424" s="46" t="s">
        <v>2604</v>
      </c>
      <c r="K424" t="str">
        <f t="shared" si="6"/>
        <v>M</v>
      </c>
    </row>
    <row r="425" spans="1:11">
      <c r="A425" s="75" t="s">
        <v>2161</v>
      </c>
      <c r="B425" s="45" t="str">
        <f>_xlfn.XLOOKUP(Tabla8[[#This Row],[Codigo Area Liquidacion]],TBLAREA[PLANTA],TBLAREA[PROG])</f>
        <v>11</v>
      </c>
      <c r="C425" s="46" t="s">
        <v>11</v>
      </c>
      <c r="D425" s="45" t="str">
        <f>Tabla8[[#This Row],[Numero Documento]]&amp;Tabla8[[#This Row],[PROG]]&amp;LEFT(Tabla8[[#This Row],[Tipo Empleado]],3)</f>
        <v>0011294002811FIJ</v>
      </c>
      <c r="E425" s="45" t="s">
        <v>728</v>
      </c>
      <c r="F425" s="46" t="s">
        <v>8</v>
      </c>
      <c r="G425" s="45" t="s">
        <v>2610</v>
      </c>
      <c r="H425" s="45" t="s">
        <v>698</v>
      </c>
      <c r="I425" s="47" t="s">
        <v>1451</v>
      </c>
      <c r="J425" s="46" t="s">
        <v>2605</v>
      </c>
      <c r="K425" t="str">
        <f t="shared" si="6"/>
        <v>F</v>
      </c>
    </row>
    <row r="426" spans="1:11">
      <c r="A426" s="75" t="s">
        <v>1853</v>
      </c>
      <c r="B426" s="45" t="str">
        <f>_xlfn.XLOOKUP(Tabla8[[#This Row],[Codigo Area Liquidacion]],TBLAREA[PLANTA],TBLAREA[PROG])</f>
        <v>01</v>
      </c>
      <c r="C426" s="46" t="s">
        <v>11</v>
      </c>
      <c r="D426" s="45" t="str">
        <f>Tabla8[[#This Row],[Numero Documento]]&amp;Tabla8[[#This Row],[PROG]]&amp;LEFT(Tabla8[[#This Row],[Tipo Empleado]],3)</f>
        <v>2280001178901FIJ</v>
      </c>
      <c r="E426" s="45" t="s">
        <v>905</v>
      </c>
      <c r="F426" s="46" t="s">
        <v>254</v>
      </c>
      <c r="G426" s="45" t="s">
        <v>2602</v>
      </c>
      <c r="H426" s="45" t="s">
        <v>311</v>
      </c>
      <c r="I426" s="47" t="s">
        <v>1457</v>
      </c>
      <c r="J426" s="46" t="s">
        <v>2605</v>
      </c>
      <c r="K426" t="str">
        <f t="shared" si="6"/>
        <v>F</v>
      </c>
    </row>
    <row r="427" spans="1:11">
      <c r="A427" s="75" t="s">
        <v>1854</v>
      </c>
      <c r="B427" s="45" t="str">
        <f>_xlfn.XLOOKUP(Tabla8[[#This Row],[Codigo Area Liquidacion]],TBLAREA[PLANTA],TBLAREA[PROG])</f>
        <v>01</v>
      </c>
      <c r="C427" s="46" t="s">
        <v>11</v>
      </c>
      <c r="D427" s="45" t="str">
        <f>Tabla8[[#This Row],[Numero Documento]]&amp;Tabla8[[#This Row],[PROG]]&amp;LEFT(Tabla8[[#This Row],[Tipo Empleado]],3)</f>
        <v>0010824141501FIJ</v>
      </c>
      <c r="E427" s="45" t="s">
        <v>789</v>
      </c>
      <c r="F427" s="46" t="s">
        <v>463</v>
      </c>
      <c r="G427" s="45" t="s">
        <v>2602</v>
      </c>
      <c r="H427" s="45" t="s">
        <v>1708</v>
      </c>
      <c r="I427" s="47" t="s">
        <v>1448</v>
      </c>
      <c r="J427" s="46" t="s">
        <v>2604</v>
      </c>
      <c r="K427" t="str">
        <f t="shared" si="6"/>
        <v>M</v>
      </c>
    </row>
    <row r="428" spans="1:11">
      <c r="A428" s="75" t="s">
        <v>1855</v>
      </c>
      <c r="B428" s="45" t="str">
        <f>_xlfn.XLOOKUP(Tabla8[[#This Row],[Codigo Area Liquidacion]],TBLAREA[PLANTA],TBLAREA[PROG])</f>
        <v>01</v>
      </c>
      <c r="C428" s="46" t="s">
        <v>11</v>
      </c>
      <c r="D428" s="45" t="str">
        <f>Tabla8[[#This Row],[Numero Documento]]&amp;Tabla8[[#This Row],[PROG]]&amp;LEFT(Tabla8[[#This Row],[Tipo Empleado]],3)</f>
        <v>0470000533501FIJ</v>
      </c>
      <c r="E428" s="45" t="s">
        <v>948</v>
      </c>
      <c r="F428" s="46" t="s">
        <v>192</v>
      </c>
      <c r="G428" s="45" t="s">
        <v>2602</v>
      </c>
      <c r="H428" s="45" t="s">
        <v>942</v>
      </c>
      <c r="I428" s="47" t="s">
        <v>1476</v>
      </c>
      <c r="J428" s="46" t="s">
        <v>2604</v>
      </c>
      <c r="K428" t="str">
        <f t="shared" si="6"/>
        <v>M</v>
      </c>
    </row>
    <row r="429" spans="1:11">
      <c r="A429" s="75" t="s">
        <v>2162</v>
      </c>
      <c r="B429" s="45" t="str">
        <f>_xlfn.XLOOKUP(Tabla8[[#This Row],[Codigo Area Liquidacion]],TBLAREA[PLANTA],TBLAREA[PROG])</f>
        <v>11</v>
      </c>
      <c r="C429" s="46" t="s">
        <v>11</v>
      </c>
      <c r="D429" s="45" t="str">
        <f>Tabla8[[#This Row],[Numero Documento]]&amp;Tabla8[[#This Row],[PROG]]&amp;LEFT(Tabla8[[#This Row],[Tipo Empleado]],3)</f>
        <v>0011031879711FIJ</v>
      </c>
      <c r="E429" s="45" t="s">
        <v>159</v>
      </c>
      <c r="F429" s="46" t="s">
        <v>160</v>
      </c>
      <c r="G429" s="45" t="s">
        <v>2610</v>
      </c>
      <c r="H429" s="45" t="s">
        <v>1706</v>
      </c>
      <c r="I429" s="47" t="s">
        <v>1462</v>
      </c>
      <c r="J429" s="46" t="s">
        <v>2605</v>
      </c>
      <c r="K429" t="str">
        <f t="shared" si="6"/>
        <v>F</v>
      </c>
    </row>
    <row r="430" spans="1:11">
      <c r="A430" s="75" t="s">
        <v>2745</v>
      </c>
      <c r="B430" s="45" t="str">
        <f>_xlfn.XLOOKUP(Tabla8[[#This Row],[Codigo Area Liquidacion]],TBLAREA[PLANTA],TBLAREA[PROG])</f>
        <v>01</v>
      </c>
      <c r="C430" s="46" t="s">
        <v>2535</v>
      </c>
      <c r="D430" s="45" t="str">
        <f>Tabla8[[#This Row],[Numero Documento]]&amp;Tabla8[[#This Row],[PROG]]&amp;LEFT(Tabla8[[#This Row],[Tipo Empleado]],3)</f>
        <v>0020150502101PER</v>
      </c>
      <c r="E430" s="45" t="s">
        <v>2717</v>
      </c>
      <c r="F430" s="46" t="s">
        <v>895</v>
      </c>
      <c r="G430" s="45" t="s">
        <v>2602</v>
      </c>
      <c r="H430" s="45" t="s">
        <v>943</v>
      </c>
      <c r="I430" s="47" t="s">
        <v>1458</v>
      </c>
      <c r="J430" s="46" t="s">
        <v>2604</v>
      </c>
      <c r="K430" t="str">
        <f t="shared" si="6"/>
        <v>M</v>
      </c>
    </row>
    <row r="431" spans="1:11">
      <c r="A431" s="75" t="s">
        <v>1856</v>
      </c>
      <c r="B431" s="45" t="str">
        <f>_xlfn.XLOOKUP(Tabla8[[#This Row],[Codigo Area Liquidacion]],TBLAREA[PLANTA],TBLAREA[PROG])</f>
        <v>01</v>
      </c>
      <c r="C431" s="46" t="s">
        <v>11</v>
      </c>
      <c r="D431" s="45" t="str">
        <f>Tabla8[[#This Row],[Numero Documento]]&amp;Tabla8[[#This Row],[PROG]]&amp;LEFT(Tabla8[[#This Row],[Tipo Empleado]],3)</f>
        <v>0200009165801FIJ</v>
      </c>
      <c r="E431" s="45" t="s">
        <v>580</v>
      </c>
      <c r="F431" s="46" t="s">
        <v>8</v>
      </c>
      <c r="G431" s="45" t="s">
        <v>2602</v>
      </c>
      <c r="H431" s="45" t="s">
        <v>576</v>
      </c>
      <c r="I431" s="47" t="s">
        <v>1487</v>
      </c>
      <c r="J431" s="46" t="s">
        <v>2604</v>
      </c>
      <c r="K431" t="str">
        <f t="shared" si="6"/>
        <v>M</v>
      </c>
    </row>
    <row r="432" spans="1:11">
      <c r="A432" s="75" t="s">
        <v>2320</v>
      </c>
      <c r="B432" s="45" t="str">
        <f>_xlfn.XLOOKUP(Tabla8[[#This Row],[Codigo Area Liquidacion]],TBLAREA[PLANTA],TBLAREA[PROG])</f>
        <v>01</v>
      </c>
      <c r="C432" s="46" t="s">
        <v>2527</v>
      </c>
      <c r="D432" s="45" t="str">
        <f>Tabla8[[#This Row],[Numero Documento]]&amp;Tabla8[[#This Row],[PROG]]&amp;LEFT(Tabla8[[#This Row],[Tipo Empleado]],3)</f>
        <v>0010364409201EMP</v>
      </c>
      <c r="E432" s="45" t="s">
        <v>1410</v>
      </c>
      <c r="F432" s="46" t="s">
        <v>192</v>
      </c>
      <c r="G432" s="45" t="s">
        <v>2602</v>
      </c>
      <c r="H432" s="45" t="s">
        <v>552</v>
      </c>
      <c r="I432" s="47" t="s">
        <v>1468</v>
      </c>
      <c r="J432" s="46" t="s">
        <v>2604</v>
      </c>
      <c r="K432" t="str">
        <f t="shared" si="6"/>
        <v>M</v>
      </c>
    </row>
    <row r="433" spans="1:11">
      <c r="A433" s="75" t="s">
        <v>2163</v>
      </c>
      <c r="B433" s="45" t="str">
        <f>_xlfn.XLOOKUP(Tabla8[[#This Row],[Codigo Area Liquidacion]],TBLAREA[PLANTA],TBLAREA[PROG])</f>
        <v>11</v>
      </c>
      <c r="C433" s="46" t="s">
        <v>11</v>
      </c>
      <c r="D433" s="45" t="str">
        <f>Tabla8[[#This Row],[Numero Documento]]&amp;Tabla8[[#This Row],[PROG]]&amp;LEFT(Tabla8[[#This Row],[Tipo Empleado]],3)</f>
        <v>0310452118611FIJ</v>
      </c>
      <c r="E433" s="45" t="s">
        <v>1064</v>
      </c>
      <c r="F433" s="46" t="s">
        <v>30</v>
      </c>
      <c r="G433" s="45" t="s">
        <v>2610</v>
      </c>
      <c r="H433" s="45" t="s">
        <v>601</v>
      </c>
      <c r="I433" s="47" t="s">
        <v>1453</v>
      </c>
      <c r="J433" s="46" t="s">
        <v>2604</v>
      </c>
      <c r="K433" t="str">
        <f t="shared" si="6"/>
        <v>M</v>
      </c>
    </row>
    <row r="434" spans="1:11">
      <c r="A434" s="75" t="s">
        <v>2452</v>
      </c>
      <c r="B434" s="45" t="str">
        <f>_xlfn.XLOOKUP(Tabla8[[#This Row],[Codigo Area Liquidacion]],TBLAREA[PLANTA],TBLAREA[PROG])</f>
        <v>01</v>
      </c>
      <c r="C434" s="46" t="s">
        <v>2535</v>
      </c>
      <c r="D434" s="45" t="str">
        <f>Tabla8[[#This Row],[Numero Documento]]&amp;Tabla8[[#This Row],[PROG]]&amp;LEFT(Tabla8[[#This Row],[Tipo Empleado]],3)</f>
        <v>4022182807801PER</v>
      </c>
      <c r="E434" s="45" t="s">
        <v>938</v>
      </c>
      <c r="F434" s="46" t="s">
        <v>895</v>
      </c>
      <c r="G434" s="45" t="s">
        <v>2602</v>
      </c>
      <c r="H434" s="45" t="s">
        <v>943</v>
      </c>
      <c r="I434" s="47" t="s">
        <v>1458</v>
      </c>
      <c r="J434" s="46" t="s">
        <v>2604</v>
      </c>
      <c r="K434" t="str">
        <f t="shared" si="6"/>
        <v>M</v>
      </c>
    </row>
    <row r="435" spans="1:11">
      <c r="A435" s="75" t="s">
        <v>2967</v>
      </c>
      <c r="B435" s="45" t="str">
        <f>_xlfn.XLOOKUP(Tabla8[[#This Row],[Codigo Area Liquidacion]],TBLAREA[PLANTA],TBLAREA[PROG])</f>
        <v>01</v>
      </c>
      <c r="C435" s="46" t="s">
        <v>2527</v>
      </c>
      <c r="D435" s="45" t="str">
        <f>Tabla8[[#This Row],[Numero Documento]]&amp;Tabla8[[#This Row],[PROG]]&amp;LEFT(Tabla8[[#This Row],[Tipo Empleado]],3)</f>
        <v>0010733129001EMP</v>
      </c>
      <c r="E435" s="45" t="s">
        <v>2966</v>
      </c>
      <c r="F435" s="46" t="s">
        <v>2968</v>
      </c>
      <c r="G435" s="45" t="s">
        <v>2602</v>
      </c>
      <c r="H435" s="45" t="s">
        <v>3296</v>
      </c>
      <c r="I435" s="47" t="s">
        <v>3297</v>
      </c>
      <c r="J435" s="46" t="s">
        <v>2604</v>
      </c>
      <c r="K435" t="str">
        <f t="shared" si="6"/>
        <v>M</v>
      </c>
    </row>
    <row r="436" spans="1:11">
      <c r="A436" s="75" t="s">
        <v>2679</v>
      </c>
      <c r="B436" s="45" t="str">
        <f>_xlfn.XLOOKUP(Tabla8[[#This Row],[Codigo Area Liquidacion]],TBLAREA[PLANTA],TBLAREA[PROG])</f>
        <v>01</v>
      </c>
      <c r="C436" s="46" t="s">
        <v>2535</v>
      </c>
      <c r="D436" s="45" t="str">
        <f>Tabla8[[#This Row],[Numero Documento]]&amp;Tabla8[[#This Row],[PROG]]&amp;LEFT(Tabla8[[#This Row],[Tipo Empleado]],3)</f>
        <v>0160015037701PER</v>
      </c>
      <c r="E436" s="45" t="s">
        <v>2665</v>
      </c>
      <c r="F436" s="46" t="s">
        <v>895</v>
      </c>
      <c r="G436" s="45" t="s">
        <v>2602</v>
      </c>
      <c r="H436" s="45" t="s">
        <v>943</v>
      </c>
      <c r="I436" s="47" t="s">
        <v>1458</v>
      </c>
      <c r="J436" s="46" t="s">
        <v>2604</v>
      </c>
      <c r="K436" t="str">
        <f t="shared" si="6"/>
        <v>M</v>
      </c>
    </row>
    <row r="437" spans="1:11">
      <c r="A437" s="75" t="s">
        <v>1375</v>
      </c>
      <c r="B437" s="45" t="str">
        <f>_xlfn.XLOOKUP(Tabla8[[#This Row],[Codigo Area Liquidacion]],TBLAREA[PLANTA],TBLAREA[PROG])</f>
        <v>01</v>
      </c>
      <c r="C437" s="46" t="s">
        <v>2536</v>
      </c>
      <c r="D437" s="45" t="str">
        <f>Tabla8[[#This Row],[Numero Documento]]&amp;Tabla8[[#This Row],[PROG]]&amp;LEFT(Tabla8[[#This Row],[Tipo Empleado]],3)</f>
        <v>0010564450401TRA</v>
      </c>
      <c r="E437" s="45" t="s">
        <v>872</v>
      </c>
      <c r="F437" s="46" t="s">
        <v>392</v>
      </c>
      <c r="G437" s="45" t="s">
        <v>2602</v>
      </c>
      <c r="H437" s="45" t="s">
        <v>943</v>
      </c>
      <c r="I437" s="47" t="s">
        <v>1458</v>
      </c>
      <c r="J437" s="46" t="s">
        <v>2604</v>
      </c>
      <c r="K437" t="str">
        <f t="shared" si="6"/>
        <v>M</v>
      </c>
    </row>
    <row r="438" spans="1:11">
      <c r="A438" s="75" t="s">
        <v>1320</v>
      </c>
      <c r="B438" s="45" t="str">
        <f>_xlfn.XLOOKUP(Tabla8[[#This Row],[Codigo Area Liquidacion]],TBLAREA[PLANTA],TBLAREA[PROG])</f>
        <v>11</v>
      </c>
      <c r="C438" s="46" t="s">
        <v>11</v>
      </c>
      <c r="D438" s="45" t="str">
        <f>Tabla8[[#This Row],[Numero Documento]]&amp;Tabla8[[#This Row],[PROG]]&amp;LEFT(Tabla8[[#This Row],[Tipo Empleado]],3)</f>
        <v>0010280880511FIJ</v>
      </c>
      <c r="E438" s="45" t="s">
        <v>729</v>
      </c>
      <c r="F438" s="46" t="s">
        <v>30</v>
      </c>
      <c r="G438" s="45" t="s">
        <v>2610</v>
      </c>
      <c r="H438" s="45" t="s">
        <v>698</v>
      </c>
      <c r="I438" s="47" t="s">
        <v>1451</v>
      </c>
      <c r="J438" s="46" t="s">
        <v>2604</v>
      </c>
      <c r="K438" t="str">
        <f t="shared" si="6"/>
        <v>M</v>
      </c>
    </row>
    <row r="439" spans="1:11">
      <c r="A439" s="75" t="s">
        <v>2970</v>
      </c>
      <c r="B439" s="45" t="str">
        <f>_xlfn.XLOOKUP(Tabla8[[#This Row],[Codigo Area Liquidacion]],TBLAREA[PLANTA],TBLAREA[PROG])</f>
        <v>01</v>
      </c>
      <c r="C439" s="46" t="s">
        <v>2527</v>
      </c>
      <c r="D439" s="45" t="str">
        <f>Tabla8[[#This Row],[Numero Documento]]&amp;Tabla8[[#This Row],[PROG]]&amp;LEFT(Tabla8[[#This Row],[Tipo Empleado]],3)</f>
        <v>0010718748601EMP</v>
      </c>
      <c r="E439" s="45" t="s">
        <v>2969</v>
      </c>
      <c r="F439" s="46" t="s">
        <v>129</v>
      </c>
      <c r="G439" s="45" t="s">
        <v>2602</v>
      </c>
      <c r="H439" s="45" t="s">
        <v>3294</v>
      </c>
      <c r="I439" s="47" t="s">
        <v>3295</v>
      </c>
      <c r="J439" s="46" t="s">
        <v>2604</v>
      </c>
      <c r="K439" t="str">
        <f t="shared" si="6"/>
        <v>M</v>
      </c>
    </row>
    <row r="440" spans="1:11">
      <c r="A440" s="75" t="s">
        <v>3265</v>
      </c>
      <c r="B440" s="45" t="str">
        <f>_xlfn.XLOOKUP(Tabla8[[#This Row],[Codigo Area Liquidacion]],TBLAREA[PLANTA],TBLAREA[PROG])</f>
        <v>01</v>
      </c>
      <c r="C440" s="46" t="s">
        <v>2527</v>
      </c>
      <c r="D440" s="45" t="str">
        <f>Tabla8[[#This Row],[Numero Documento]]&amp;Tabla8[[#This Row],[PROG]]&amp;LEFT(Tabla8[[#This Row],[Tipo Empleado]],3)</f>
        <v>4020042432901EMP</v>
      </c>
      <c r="E440" s="45" t="s">
        <v>3286</v>
      </c>
      <c r="F440" s="46" t="s">
        <v>2699</v>
      </c>
      <c r="G440" s="45" t="s">
        <v>2602</v>
      </c>
      <c r="H440" s="45" t="s">
        <v>822</v>
      </c>
      <c r="I440" s="47" t="s">
        <v>1489</v>
      </c>
      <c r="J440" s="46" t="s">
        <v>2605</v>
      </c>
      <c r="K440" t="str">
        <f t="shared" si="6"/>
        <v>F</v>
      </c>
    </row>
    <row r="441" spans="1:11">
      <c r="A441" s="75" t="s">
        <v>1857</v>
      </c>
      <c r="B441" s="45" t="str">
        <f>_xlfn.XLOOKUP(Tabla8[[#This Row],[Codigo Area Liquidacion]],TBLAREA[PLANTA],TBLAREA[PROG])</f>
        <v>01</v>
      </c>
      <c r="C441" s="46" t="s">
        <v>11</v>
      </c>
      <c r="D441" s="45" t="str">
        <f>Tabla8[[#This Row],[Numero Documento]]&amp;Tabla8[[#This Row],[PROG]]&amp;LEFT(Tabla8[[#This Row],[Tipo Empleado]],3)</f>
        <v>0010986868701FIJ</v>
      </c>
      <c r="E441" s="45" t="s">
        <v>790</v>
      </c>
      <c r="F441" s="46" t="s">
        <v>305</v>
      </c>
      <c r="G441" s="45" t="s">
        <v>2602</v>
      </c>
      <c r="H441" s="45" t="s">
        <v>1708</v>
      </c>
      <c r="I441" s="47" t="s">
        <v>1448</v>
      </c>
      <c r="J441" s="46" t="s">
        <v>2605</v>
      </c>
      <c r="K441" t="str">
        <f t="shared" si="6"/>
        <v>F</v>
      </c>
    </row>
    <row r="442" spans="1:11">
      <c r="A442" s="75" t="s">
        <v>2164</v>
      </c>
      <c r="B442" s="45" t="str">
        <f>_xlfn.XLOOKUP(Tabla8[[#This Row],[Codigo Area Liquidacion]],TBLAREA[PLANTA],TBLAREA[PROG])</f>
        <v>11</v>
      </c>
      <c r="C442" s="46" t="s">
        <v>11</v>
      </c>
      <c r="D442" s="45" t="str">
        <f>Tabla8[[#This Row],[Numero Documento]]&amp;Tabla8[[#This Row],[PROG]]&amp;LEFT(Tabla8[[#This Row],[Tipo Empleado]],3)</f>
        <v>0310458790611FIJ</v>
      </c>
      <c r="E442" s="45" t="s">
        <v>33</v>
      </c>
      <c r="F442" s="46" t="s">
        <v>34</v>
      </c>
      <c r="G442" s="45" t="s">
        <v>2610</v>
      </c>
      <c r="H442" s="45" t="s">
        <v>18</v>
      </c>
      <c r="I442" s="47" t="s">
        <v>1508</v>
      </c>
      <c r="J442" s="46" t="s">
        <v>2605</v>
      </c>
      <c r="K442" t="str">
        <f t="shared" si="6"/>
        <v>F</v>
      </c>
    </row>
    <row r="443" spans="1:11">
      <c r="A443" s="75" t="s">
        <v>2453</v>
      </c>
      <c r="B443" s="45" t="str">
        <f>_xlfn.XLOOKUP(Tabla8[[#This Row],[Codigo Area Liquidacion]],TBLAREA[PLANTA],TBLAREA[PROG])</f>
        <v>01</v>
      </c>
      <c r="C443" s="46" t="s">
        <v>2535</v>
      </c>
      <c r="D443" s="45" t="str">
        <f>Tabla8[[#This Row],[Numero Documento]]&amp;Tabla8[[#This Row],[PROG]]&amp;LEFT(Tabla8[[#This Row],[Tipo Empleado]],3)</f>
        <v>0270028219301PER</v>
      </c>
      <c r="E443" s="45" t="s">
        <v>898</v>
      </c>
      <c r="F443" s="46" t="s">
        <v>895</v>
      </c>
      <c r="G443" s="45" t="s">
        <v>2602</v>
      </c>
      <c r="H443" s="45" t="s">
        <v>943</v>
      </c>
      <c r="I443" s="47" t="s">
        <v>1458</v>
      </c>
      <c r="J443" s="46" t="s">
        <v>2604</v>
      </c>
      <c r="K443" t="str">
        <f t="shared" si="6"/>
        <v>M</v>
      </c>
    </row>
    <row r="444" spans="1:11">
      <c r="A444" s="75" t="s">
        <v>1858</v>
      </c>
      <c r="B444" s="45" t="str">
        <f>_xlfn.XLOOKUP(Tabla8[[#This Row],[Codigo Area Liquidacion]],TBLAREA[PLANTA],TBLAREA[PROG])</f>
        <v>01</v>
      </c>
      <c r="C444" s="46" t="s">
        <v>11</v>
      </c>
      <c r="D444" s="45" t="str">
        <f>Tabla8[[#This Row],[Numero Documento]]&amp;Tabla8[[#This Row],[PROG]]&amp;LEFT(Tabla8[[#This Row],[Tipo Empleado]],3)</f>
        <v>0010067285601FIJ</v>
      </c>
      <c r="E444" s="45" t="s">
        <v>1611</v>
      </c>
      <c r="F444" s="46" t="s">
        <v>647</v>
      </c>
      <c r="G444" s="45" t="s">
        <v>2602</v>
      </c>
      <c r="H444" s="45" t="s">
        <v>943</v>
      </c>
      <c r="I444" s="47" t="s">
        <v>1458</v>
      </c>
      <c r="J444" s="46" t="s">
        <v>2604</v>
      </c>
      <c r="K444" t="str">
        <f t="shared" si="6"/>
        <v>M</v>
      </c>
    </row>
    <row r="445" spans="1:11">
      <c r="A445" s="75" t="s">
        <v>2972</v>
      </c>
      <c r="B445" s="45" t="str">
        <f>_xlfn.XLOOKUP(Tabla8[[#This Row],[Codigo Area Liquidacion]],TBLAREA[PLANTA],TBLAREA[PROG])</f>
        <v>01</v>
      </c>
      <c r="C445" s="46" t="s">
        <v>2527</v>
      </c>
      <c r="D445" s="45" t="str">
        <f>Tabla8[[#This Row],[Numero Documento]]&amp;Tabla8[[#This Row],[PROG]]&amp;LEFT(Tabla8[[#This Row],[Tipo Empleado]],3)</f>
        <v>0540083268801EMP</v>
      </c>
      <c r="E445" s="45" t="s">
        <v>2971</v>
      </c>
      <c r="F445" s="46" t="s">
        <v>192</v>
      </c>
      <c r="G445" s="45" t="s">
        <v>2602</v>
      </c>
      <c r="H445" s="45" t="s">
        <v>552</v>
      </c>
      <c r="I445" s="47" t="s">
        <v>1468</v>
      </c>
      <c r="J445" s="46" t="s">
        <v>2604</v>
      </c>
      <c r="K445" t="str">
        <f t="shared" si="6"/>
        <v>M</v>
      </c>
    </row>
    <row r="446" spans="1:11">
      <c r="A446" s="75" t="s">
        <v>1859</v>
      </c>
      <c r="B446" s="45" t="str">
        <f>_xlfn.XLOOKUP(Tabla8[[#This Row],[Codigo Area Liquidacion]],TBLAREA[PLANTA],TBLAREA[PROG])</f>
        <v>01</v>
      </c>
      <c r="C446" s="46" t="s">
        <v>11</v>
      </c>
      <c r="D446" s="45" t="str">
        <f>Tabla8[[#This Row],[Numero Documento]]&amp;Tabla8[[#This Row],[PROG]]&amp;LEFT(Tabla8[[#This Row],[Tipo Empleado]],3)</f>
        <v>0011722921101FIJ</v>
      </c>
      <c r="E446" s="45" t="s">
        <v>558</v>
      </c>
      <c r="F446" s="46" t="s">
        <v>59</v>
      </c>
      <c r="G446" s="45" t="s">
        <v>2602</v>
      </c>
      <c r="H446" s="45" t="s">
        <v>552</v>
      </c>
      <c r="I446" s="47" t="s">
        <v>1468</v>
      </c>
      <c r="J446" s="46" t="s">
        <v>2605</v>
      </c>
      <c r="K446" t="str">
        <f t="shared" si="6"/>
        <v>F</v>
      </c>
    </row>
    <row r="447" spans="1:11">
      <c r="A447" s="75" t="s">
        <v>2165</v>
      </c>
      <c r="B447" s="45" t="str">
        <f>_xlfn.XLOOKUP(Tabla8[[#This Row],[Codigo Area Liquidacion]],TBLAREA[PLANTA],TBLAREA[PROG])</f>
        <v>11</v>
      </c>
      <c r="C447" s="46" t="s">
        <v>11</v>
      </c>
      <c r="D447" s="45" t="str">
        <f>Tabla8[[#This Row],[Numero Documento]]&amp;Tabla8[[#This Row],[PROG]]&amp;LEFT(Tabla8[[#This Row],[Tipo Empleado]],3)</f>
        <v>4022130175311FIJ</v>
      </c>
      <c r="E447" s="45" t="s">
        <v>9</v>
      </c>
      <c r="F447" s="46" t="s">
        <v>10</v>
      </c>
      <c r="G447" s="45" t="s">
        <v>2610</v>
      </c>
      <c r="H447" s="45" t="s">
        <v>7</v>
      </c>
      <c r="I447" s="47" t="s">
        <v>1507</v>
      </c>
      <c r="J447" s="46" t="s">
        <v>2605</v>
      </c>
      <c r="K447" t="str">
        <f t="shared" si="6"/>
        <v>F</v>
      </c>
    </row>
    <row r="448" spans="1:11">
      <c r="A448" s="75" t="s">
        <v>2794</v>
      </c>
      <c r="B448" s="45" t="str">
        <f>_xlfn.XLOOKUP(Tabla8[[#This Row],[Codigo Area Liquidacion]],TBLAREA[PLANTA],TBLAREA[PROG])</f>
        <v>11</v>
      </c>
      <c r="C448" s="46" t="s">
        <v>11</v>
      </c>
      <c r="D448" s="45" t="str">
        <f>Tabla8[[#This Row],[Numero Documento]]&amp;Tabla8[[#This Row],[PROG]]&amp;LEFT(Tabla8[[#This Row],[Tipo Empleado]],3)</f>
        <v>0011502948011FIJ</v>
      </c>
      <c r="E448" s="45" t="s">
        <v>2793</v>
      </c>
      <c r="F448" s="46" t="s">
        <v>360</v>
      </c>
      <c r="G448" s="45" t="s">
        <v>2610</v>
      </c>
      <c r="H448" s="45" t="s">
        <v>1706</v>
      </c>
      <c r="I448" s="47" t="s">
        <v>1462</v>
      </c>
      <c r="J448" s="46" t="s">
        <v>2604</v>
      </c>
      <c r="K448" t="str">
        <f t="shared" si="6"/>
        <v>M</v>
      </c>
    </row>
    <row r="449" spans="1:11">
      <c r="A449" s="75" t="s">
        <v>2974</v>
      </c>
      <c r="B449" s="45" t="str">
        <f>_xlfn.XLOOKUP(Tabla8[[#This Row],[Codigo Area Liquidacion]],TBLAREA[PLANTA],TBLAREA[PROG])</f>
        <v>01</v>
      </c>
      <c r="C449" s="46" t="s">
        <v>2527</v>
      </c>
      <c r="D449" s="45" t="str">
        <f>Tabla8[[#This Row],[Numero Documento]]&amp;Tabla8[[#This Row],[PROG]]&amp;LEFT(Tabla8[[#This Row],[Tipo Empleado]],3)</f>
        <v>0230009538301EMP</v>
      </c>
      <c r="E449" s="45" t="s">
        <v>2973</v>
      </c>
      <c r="F449" s="46" t="s">
        <v>1542</v>
      </c>
      <c r="G449" s="45" t="s">
        <v>2602</v>
      </c>
      <c r="H449" s="45" t="s">
        <v>2397</v>
      </c>
      <c r="I449" s="47" t="s">
        <v>3304</v>
      </c>
      <c r="J449" s="46" t="s">
        <v>2605</v>
      </c>
      <c r="K449" t="str">
        <f t="shared" si="6"/>
        <v>F</v>
      </c>
    </row>
    <row r="450" spans="1:11">
      <c r="A450" s="75" t="s">
        <v>2454</v>
      </c>
      <c r="B450" s="45" t="str">
        <f>_xlfn.XLOOKUP(Tabla8[[#This Row],[Codigo Area Liquidacion]],TBLAREA[PLANTA],TBLAREA[PROG])</f>
        <v>01</v>
      </c>
      <c r="C450" s="46" t="s">
        <v>2535</v>
      </c>
      <c r="D450" s="45" t="str">
        <f>Tabla8[[#This Row],[Numero Documento]]&amp;Tabla8[[#This Row],[PROG]]&amp;LEFT(Tabla8[[#This Row],[Tipo Empleado]],3)</f>
        <v>0011166258101PER</v>
      </c>
      <c r="E450" s="45" t="s">
        <v>1528</v>
      </c>
      <c r="F450" s="46" t="s">
        <v>895</v>
      </c>
      <c r="G450" s="45" t="s">
        <v>2602</v>
      </c>
      <c r="H450" s="45" t="s">
        <v>943</v>
      </c>
      <c r="I450" s="47" t="s">
        <v>1458</v>
      </c>
      <c r="J450" s="46" t="s">
        <v>2604</v>
      </c>
      <c r="K450" t="str">
        <f t="shared" si="6"/>
        <v>M</v>
      </c>
    </row>
    <row r="451" spans="1:11">
      <c r="A451" s="75" t="s">
        <v>1860</v>
      </c>
      <c r="B451" s="45" t="str">
        <f>_xlfn.XLOOKUP(Tabla8[[#This Row],[Codigo Area Liquidacion]],TBLAREA[PLANTA],TBLAREA[PROG])</f>
        <v>01</v>
      </c>
      <c r="C451" s="46" t="s">
        <v>11</v>
      </c>
      <c r="D451" s="45" t="str">
        <f>Tabla8[[#This Row],[Numero Documento]]&amp;Tabla8[[#This Row],[PROG]]&amp;LEFT(Tabla8[[#This Row],[Tipo Empleado]],3)</f>
        <v>4022016653801FIJ</v>
      </c>
      <c r="E451" s="45" t="s">
        <v>1612</v>
      </c>
      <c r="F451" s="46" t="s">
        <v>287</v>
      </c>
      <c r="G451" s="45" t="s">
        <v>2602</v>
      </c>
      <c r="H451" s="45" t="s">
        <v>283</v>
      </c>
      <c r="I451" s="47" t="s">
        <v>1447</v>
      </c>
      <c r="J451" s="46" t="s">
        <v>2604</v>
      </c>
      <c r="K451" t="str">
        <f t="shared" si="6"/>
        <v>M</v>
      </c>
    </row>
    <row r="452" spans="1:11">
      <c r="A452" s="75" t="s">
        <v>2166</v>
      </c>
      <c r="B452" s="45" t="str">
        <f>_xlfn.XLOOKUP(Tabla8[[#This Row],[Codigo Area Liquidacion]],TBLAREA[PLANTA],TBLAREA[PROG])</f>
        <v>11</v>
      </c>
      <c r="C452" s="46" t="s">
        <v>11</v>
      </c>
      <c r="D452" s="45" t="str">
        <f>Tabla8[[#This Row],[Numero Documento]]&amp;Tabla8[[#This Row],[PROG]]&amp;LEFT(Tabla8[[#This Row],[Tipo Empleado]],3)</f>
        <v>0011817281611FIJ</v>
      </c>
      <c r="E452" s="45" t="s">
        <v>930</v>
      </c>
      <c r="F452" s="46" t="s">
        <v>254</v>
      </c>
      <c r="G452" s="45" t="s">
        <v>2610</v>
      </c>
      <c r="H452" s="45" t="s">
        <v>326</v>
      </c>
      <c r="I452" s="47" t="s">
        <v>1501</v>
      </c>
      <c r="J452" s="46" t="s">
        <v>2604</v>
      </c>
      <c r="K452" t="str">
        <f t="shared" ref="K452:K515" si="7">LEFT(J452,1)</f>
        <v>M</v>
      </c>
    </row>
    <row r="453" spans="1:11">
      <c r="A453" s="75" t="s">
        <v>2321</v>
      </c>
      <c r="B453" s="45" t="str">
        <f>_xlfn.XLOOKUP(Tabla8[[#This Row],[Codigo Area Liquidacion]],TBLAREA[PLANTA],TBLAREA[PROG])</f>
        <v>01</v>
      </c>
      <c r="C453" s="46" t="s">
        <v>2527</v>
      </c>
      <c r="D453" s="45" t="str">
        <f>Tabla8[[#This Row],[Numero Documento]]&amp;Tabla8[[#This Row],[PROG]]&amp;LEFT(Tabla8[[#This Row],[Tipo Empleado]],3)</f>
        <v>4020040221801EMP</v>
      </c>
      <c r="E453" s="45" t="s">
        <v>2531</v>
      </c>
      <c r="F453" s="46" t="s">
        <v>100</v>
      </c>
      <c r="G453" s="45" t="s">
        <v>2602</v>
      </c>
      <c r="H453" s="45" t="s">
        <v>323</v>
      </c>
      <c r="I453" s="47" t="s">
        <v>1495</v>
      </c>
      <c r="J453" s="46" t="s">
        <v>2605</v>
      </c>
      <c r="K453" t="str">
        <f t="shared" si="7"/>
        <v>F</v>
      </c>
    </row>
    <row r="454" spans="1:11">
      <c r="A454" s="75" t="s">
        <v>2322</v>
      </c>
      <c r="B454" s="45" t="str">
        <f>_xlfn.XLOOKUP(Tabla8[[#This Row],[Codigo Area Liquidacion]],TBLAREA[PLANTA],TBLAREA[PROG])</f>
        <v>01</v>
      </c>
      <c r="C454" s="46" t="s">
        <v>2527</v>
      </c>
      <c r="D454" s="45" t="str">
        <f>Tabla8[[#This Row],[Numero Documento]]&amp;Tabla8[[#This Row],[PROG]]&amp;LEFT(Tabla8[[#This Row],[Tipo Empleado]],3)</f>
        <v>0010919272401EMP</v>
      </c>
      <c r="E454" s="45" t="s">
        <v>1524</v>
      </c>
      <c r="F454" s="46" t="s">
        <v>100</v>
      </c>
      <c r="G454" s="45" t="s">
        <v>2602</v>
      </c>
      <c r="H454" s="45" t="s">
        <v>250</v>
      </c>
      <c r="I454" s="47" t="s">
        <v>1474</v>
      </c>
      <c r="J454" s="46" t="s">
        <v>2605</v>
      </c>
      <c r="K454" t="str">
        <f t="shared" si="7"/>
        <v>F</v>
      </c>
    </row>
    <row r="455" spans="1:11">
      <c r="A455" s="75" t="s">
        <v>2976</v>
      </c>
      <c r="B455" s="45" t="str">
        <f>_xlfn.XLOOKUP(Tabla8[[#This Row],[Codigo Area Liquidacion]],TBLAREA[PLANTA],TBLAREA[PROG])</f>
        <v>01</v>
      </c>
      <c r="C455" s="46" t="s">
        <v>2527</v>
      </c>
      <c r="D455" s="45" t="str">
        <f>Tabla8[[#This Row],[Numero Documento]]&amp;Tabla8[[#This Row],[PROG]]&amp;LEFT(Tabla8[[#This Row],[Tipo Empleado]],3)</f>
        <v>0260047681201EMP</v>
      </c>
      <c r="E455" s="45" t="s">
        <v>2975</v>
      </c>
      <c r="F455" s="46" t="s">
        <v>192</v>
      </c>
      <c r="G455" s="45" t="s">
        <v>2602</v>
      </c>
      <c r="H455" s="45" t="s">
        <v>468</v>
      </c>
      <c r="I455" s="47" t="s">
        <v>1494</v>
      </c>
      <c r="J455" s="46" t="s">
        <v>2605</v>
      </c>
      <c r="K455" t="str">
        <f t="shared" si="7"/>
        <v>F</v>
      </c>
    </row>
    <row r="456" spans="1:11">
      <c r="A456" s="75" t="s">
        <v>2167</v>
      </c>
      <c r="B456" s="45" t="str">
        <f>_xlfn.XLOOKUP(Tabla8[[#This Row],[Codigo Area Liquidacion]],TBLAREA[PLANTA],TBLAREA[PROG])</f>
        <v>11</v>
      </c>
      <c r="C456" s="46" t="s">
        <v>11</v>
      </c>
      <c r="D456" s="45" t="str">
        <f>Tabla8[[#This Row],[Numero Documento]]&amp;Tabla8[[#This Row],[PROG]]&amp;LEFT(Tabla8[[#This Row],[Tipo Empleado]],3)</f>
        <v>0011682100011FIJ</v>
      </c>
      <c r="E456" s="45" t="s">
        <v>730</v>
      </c>
      <c r="F456" s="46" t="s">
        <v>8</v>
      </c>
      <c r="G456" s="45" t="s">
        <v>2610</v>
      </c>
      <c r="H456" s="45" t="s">
        <v>698</v>
      </c>
      <c r="I456" s="47" t="s">
        <v>1451</v>
      </c>
      <c r="J456" s="46" t="s">
        <v>2605</v>
      </c>
      <c r="K456" t="str">
        <f t="shared" si="7"/>
        <v>F</v>
      </c>
    </row>
    <row r="457" spans="1:11">
      <c r="A457" s="75" t="s">
        <v>2544</v>
      </c>
      <c r="B457" s="45" t="str">
        <f>_xlfn.XLOOKUP(Tabla8[[#This Row],[Codigo Area Liquidacion]],TBLAREA[PLANTA],TBLAREA[PROG])</f>
        <v>01</v>
      </c>
      <c r="C457" s="46" t="s">
        <v>11</v>
      </c>
      <c r="D457" s="45" t="str">
        <f>Tabla8[[#This Row],[Numero Documento]]&amp;Tabla8[[#This Row],[PROG]]&amp;LEFT(Tabla8[[#This Row],[Tipo Empleado]],3)</f>
        <v>0010317973501FIJ</v>
      </c>
      <c r="E457" s="45" t="s">
        <v>2556</v>
      </c>
      <c r="F457" s="46" t="s">
        <v>32</v>
      </c>
      <c r="G457" s="45" t="s">
        <v>2602</v>
      </c>
      <c r="H457" s="45" t="s">
        <v>822</v>
      </c>
      <c r="I457" s="47" t="s">
        <v>1489</v>
      </c>
      <c r="J457" s="46" t="s">
        <v>2605</v>
      </c>
      <c r="K457" t="str">
        <f t="shared" si="7"/>
        <v>F</v>
      </c>
    </row>
    <row r="458" spans="1:11">
      <c r="A458" s="75" t="s">
        <v>1861</v>
      </c>
      <c r="B458" s="45" t="str">
        <f>_xlfn.XLOOKUP(Tabla8[[#This Row],[Codigo Area Liquidacion]],TBLAREA[PLANTA],TBLAREA[PROG])</f>
        <v>01</v>
      </c>
      <c r="C458" s="46" t="s">
        <v>11</v>
      </c>
      <c r="D458" s="45" t="str">
        <f>Tabla8[[#This Row],[Numero Documento]]&amp;Tabla8[[#This Row],[PROG]]&amp;LEFT(Tabla8[[#This Row],[Tipo Empleado]],3)</f>
        <v>0760015384001FIJ</v>
      </c>
      <c r="E458" s="45" t="s">
        <v>1688</v>
      </c>
      <c r="F458" s="46" t="s">
        <v>598</v>
      </c>
      <c r="G458" s="45" t="s">
        <v>2602</v>
      </c>
      <c r="H458" s="45" t="s">
        <v>591</v>
      </c>
      <c r="I458" s="47" t="s">
        <v>1450</v>
      </c>
      <c r="J458" s="46" t="s">
        <v>2604</v>
      </c>
      <c r="K458" t="str">
        <f t="shared" si="7"/>
        <v>M</v>
      </c>
    </row>
    <row r="459" spans="1:11">
      <c r="A459" s="75" t="s">
        <v>2805</v>
      </c>
      <c r="B459" s="45" t="str">
        <f>_xlfn.XLOOKUP(Tabla8[[#This Row],[Codigo Area Liquidacion]],TBLAREA[PLANTA],TBLAREA[PROG])</f>
        <v>01</v>
      </c>
      <c r="C459" s="46" t="s">
        <v>2527</v>
      </c>
      <c r="D459" s="45" t="str">
        <f>Tabla8[[#This Row],[Numero Documento]]&amp;Tabla8[[#This Row],[PROG]]&amp;LEFT(Tabla8[[#This Row],[Tipo Empleado]],3)</f>
        <v>0011503337501EMP</v>
      </c>
      <c r="E459" s="45" t="s">
        <v>2804</v>
      </c>
      <c r="F459" s="46" t="s">
        <v>2606</v>
      </c>
      <c r="G459" s="45" t="s">
        <v>2602</v>
      </c>
      <c r="H459" s="45" t="s">
        <v>204</v>
      </c>
      <c r="I459" s="47" t="s">
        <v>3170</v>
      </c>
      <c r="J459" s="46" t="s">
        <v>2605</v>
      </c>
      <c r="K459" t="str">
        <f t="shared" si="7"/>
        <v>F</v>
      </c>
    </row>
    <row r="460" spans="1:11">
      <c r="A460" s="75" t="s">
        <v>3327</v>
      </c>
      <c r="B460" s="45" t="str">
        <f>_xlfn.XLOOKUP(Tabla8[[#This Row],[Codigo Area Liquidacion]],TBLAREA[PLANTA],TBLAREA[PROG])</f>
        <v>01</v>
      </c>
      <c r="C460" s="46" t="s">
        <v>3377</v>
      </c>
      <c r="D460" s="45" t="str">
        <f>Tabla8[[#This Row],[Numero Documento]]&amp;Tabla8[[#This Row],[PROG]]&amp;LEFT(Tabla8[[#This Row],[Tipo Empleado]],3)</f>
        <v>4022298183501PER</v>
      </c>
      <c r="E460" s="45" t="s">
        <v>3326</v>
      </c>
      <c r="F460" s="46" t="s">
        <v>235</v>
      </c>
      <c r="G460" s="45" t="s">
        <v>2602</v>
      </c>
      <c r="H460" s="45" t="s">
        <v>943</v>
      </c>
      <c r="I460" s="47" t="s">
        <v>1458</v>
      </c>
      <c r="J460" s="46" t="s">
        <v>2605</v>
      </c>
      <c r="K460" t="str">
        <f t="shared" si="7"/>
        <v>F</v>
      </c>
    </row>
    <row r="461" spans="1:11">
      <c r="A461" s="75" t="s">
        <v>2978</v>
      </c>
      <c r="B461" s="45" t="str">
        <f>_xlfn.XLOOKUP(Tabla8[[#This Row],[Codigo Area Liquidacion]],TBLAREA[PLANTA],TBLAREA[PROG])</f>
        <v>01</v>
      </c>
      <c r="C461" s="46" t="s">
        <v>2527</v>
      </c>
      <c r="D461" s="45" t="str">
        <f>Tabla8[[#This Row],[Numero Documento]]&amp;Tabla8[[#This Row],[PROG]]&amp;LEFT(Tabla8[[#This Row],[Tipo Empleado]],3)</f>
        <v>2230021020401EMP</v>
      </c>
      <c r="E461" s="45" t="s">
        <v>2977</v>
      </c>
      <c r="F461" s="46" t="s">
        <v>129</v>
      </c>
      <c r="G461" s="45" t="s">
        <v>2602</v>
      </c>
      <c r="H461" s="45" t="s">
        <v>1715</v>
      </c>
      <c r="I461" s="47" t="s">
        <v>1465</v>
      </c>
      <c r="J461" s="46" t="s">
        <v>2605</v>
      </c>
      <c r="K461" t="str">
        <f t="shared" si="7"/>
        <v>F</v>
      </c>
    </row>
    <row r="462" spans="1:11">
      <c r="A462" s="75" t="s">
        <v>2168</v>
      </c>
      <c r="B462" s="45" t="str">
        <f>_xlfn.XLOOKUP(Tabla8[[#This Row],[Codigo Area Liquidacion]],TBLAREA[PLANTA],TBLAREA[PROG])</f>
        <v>11</v>
      </c>
      <c r="C462" s="46" t="s">
        <v>11</v>
      </c>
      <c r="D462" s="45" t="str">
        <f>Tabla8[[#This Row],[Numero Documento]]&amp;Tabla8[[#This Row],[PROG]]&amp;LEFT(Tabla8[[#This Row],[Tipo Empleado]],3)</f>
        <v>0010573108711FIJ</v>
      </c>
      <c r="E462" s="45" t="s">
        <v>161</v>
      </c>
      <c r="F462" s="46" t="s">
        <v>147</v>
      </c>
      <c r="G462" s="45" t="s">
        <v>2610</v>
      </c>
      <c r="H462" s="45" t="s">
        <v>1706</v>
      </c>
      <c r="I462" s="47" t="s">
        <v>1462</v>
      </c>
      <c r="J462" s="46" t="s">
        <v>2605</v>
      </c>
      <c r="K462" t="str">
        <f t="shared" si="7"/>
        <v>F</v>
      </c>
    </row>
    <row r="463" spans="1:11">
      <c r="A463" s="75" t="s">
        <v>1862</v>
      </c>
      <c r="B463" s="45" t="str">
        <f>_xlfn.XLOOKUP(Tabla8[[#This Row],[Codigo Area Liquidacion]],TBLAREA[PLANTA],TBLAREA[PROG])</f>
        <v>01</v>
      </c>
      <c r="C463" s="46" t="s">
        <v>11</v>
      </c>
      <c r="D463" s="45" t="str">
        <f>Tabla8[[#This Row],[Numero Documento]]&amp;Tabla8[[#This Row],[PROG]]&amp;LEFT(Tabla8[[#This Row],[Tipo Empleado]],3)</f>
        <v>0550034389101FIJ</v>
      </c>
      <c r="E463" s="45" t="s">
        <v>791</v>
      </c>
      <c r="F463" s="46" t="s">
        <v>111</v>
      </c>
      <c r="G463" s="45" t="s">
        <v>2602</v>
      </c>
      <c r="H463" s="45" t="s">
        <v>1708</v>
      </c>
      <c r="I463" s="47" t="s">
        <v>1448</v>
      </c>
      <c r="J463" s="46" t="s">
        <v>2604</v>
      </c>
      <c r="K463" t="str">
        <f t="shared" si="7"/>
        <v>M</v>
      </c>
    </row>
    <row r="464" spans="1:11">
      <c r="A464" s="75" t="s">
        <v>2169</v>
      </c>
      <c r="B464" s="45" t="str">
        <f>_xlfn.XLOOKUP(Tabla8[[#This Row],[Codigo Area Liquidacion]],TBLAREA[PLANTA],TBLAREA[PROG])</f>
        <v>11</v>
      </c>
      <c r="C464" s="46" t="s">
        <v>11</v>
      </c>
      <c r="D464" s="45" t="str">
        <f>Tabla8[[#This Row],[Numero Documento]]&amp;Tabla8[[#This Row],[PROG]]&amp;LEFT(Tabla8[[#This Row],[Tipo Empleado]],3)</f>
        <v>0010005070711FIJ</v>
      </c>
      <c r="E464" s="45" t="s">
        <v>162</v>
      </c>
      <c r="F464" s="46" t="s">
        <v>163</v>
      </c>
      <c r="G464" s="45" t="s">
        <v>2610</v>
      </c>
      <c r="H464" s="45" t="s">
        <v>1706</v>
      </c>
      <c r="I464" s="47" t="s">
        <v>1462</v>
      </c>
      <c r="J464" s="46" t="s">
        <v>2605</v>
      </c>
      <c r="K464" t="str">
        <f t="shared" si="7"/>
        <v>F</v>
      </c>
    </row>
    <row r="465" spans="1:11">
      <c r="A465" s="75" t="s">
        <v>1376</v>
      </c>
      <c r="B465" s="45" t="str">
        <f>_xlfn.XLOOKUP(Tabla8[[#This Row],[Codigo Area Liquidacion]],TBLAREA[PLANTA],TBLAREA[PROG])</f>
        <v>01</v>
      </c>
      <c r="C465" s="46" t="s">
        <v>2536</v>
      </c>
      <c r="D465" s="45" t="str">
        <f>Tabla8[[#This Row],[Numero Documento]]&amp;Tabla8[[#This Row],[PROG]]&amp;LEFT(Tabla8[[#This Row],[Tipo Empleado]],3)</f>
        <v>0820009893001TRA</v>
      </c>
      <c r="E465" s="45" t="s">
        <v>873</v>
      </c>
      <c r="F465" s="46" t="s">
        <v>8</v>
      </c>
      <c r="G465" s="45" t="s">
        <v>2602</v>
      </c>
      <c r="H465" s="45" t="s">
        <v>943</v>
      </c>
      <c r="I465" s="47" t="s">
        <v>1458</v>
      </c>
      <c r="J465" s="46" t="s">
        <v>2605</v>
      </c>
      <c r="K465" t="str">
        <f t="shared" si="7"/>
        <v>F</v>
      </c>
    </row>
    <row r="466" spans="1:11">
      <c r="A466" s="75" t="s">
        <v>2980</v>
      </c>
      <c r="B466" s="45" t="str">
        <f>_xlfn.XLOOKUP(Tabla8[[#This Row],[Codigo Area Liquidacion]],TBLAREA[PLANTA],TBLAREA[PROG])</f>
        <v>01</v>
      </c>
      <c r="C466" s="46" t="s">
        <v>2527</v>
      </c>
      <c r="D466" s="45" t="str">
        <f>Tabla8[[#This Row],[Numero Documento]]&amp;Tabla8[[#This Row],[PROG]]&amp;LEFT(Tabla8[[#This Row],[Tipo Empleado]],3)</f>
        <v>0370112741101EMP</v>
      </c>
      <c r="E466" s="45" t="s">
        <v>2979</v>
      </c>
      <c r="F466" s="46" t="s">
        <v>1542</v>
      </c>
      <c r="G466" s="45" t="s">
        <v>2602</v>
      </c>
      <c r="H466" s="45" t="s">
        <v>2397</v>
      </c>
      <c r="I466" s="47" t="s">
        <v>3304</v>
      </c>
      <c r="J466" s="46" t="s">
        <v>2604</v>
      </c>
      <c r="K466" t="str">
        <f t="shared" si="7"/>
        <v>M</v>
      </c>
    </row>
    <row r="467" spans="1:11">
      <c r="A467" s="75" t="s">
        <v>3166</v>
      </c>
      <c r="B467" s="45" t="str">
        <f>_xlfn.XLOOKUP(Tabla8[[#This Row],[Codigo Area Liquidacion]],TBLAREA[PLANTA],TBLAREA[PROG])</f>
        <v>01</v>
      </c>
      <c r="C467" s="46" t="s">
        <v>2535</v>
      </c>
      <c r="D467" s="45" t="str">
        <f>Tabla8[[#This Row],[Numero Documento]]&amp;Tabla8[[#This Row],[PROG]]&amp;LEFT(Tabla8[[#This Row],[Tipo Empleado]],3)</f>
        <v>4021368507201PER</v>
      </c>
      <c r="E467" s="45" t="s">
        <v>3165</v>
      </c>
      <c r="F467" s="46" t="s">
        <v>895</v>
      </c>
      <c r="G467" s="45" t="s">
        <v>2602</v>
      </c>
      <c r="H467" s="45" t="s">
        <v>943</v>
      </c>
      <c r="I467" s="47" t="s">
        <v>1458</v>
      </c>
      <c r="J467" s="46" t="s">
        <v>2604</v>
      </c>
      <c r="K467" t="str">
        <f t="shared" si="7"/>
        <v>M</v>
      </c>
    </row>
    <row r="468" spans="1:11">
      <c r="A468" s="75" t="s">
        <v>2551</v>
      </c>
      <c r="B468" s="45" t="str">
        <f>_xlfn.XLOOKUP(Tabla8[[#This Row],[Codigo Area Liquidacion]],TBLAREA[PLANTA],TBLAREA[PROG])</f>
        <v>01</v>
      </c>
      <c r="C468" s="46" t="s">
        <v>2535</v>
      </c>
      <c r="D468" s="45" t="str">
        <f>Tabla8[[#This Row],[Numero Documento]]&amp;Tabla8[[#This Row],[PROG]]&amp;LEFT(Tabla8[[#This Row],[Tipo Empleado]],3)</f>
        <v>0160011657601PER</v>
      </c>
      <c r="E468" s="45" t="s">
        <v>2562</v>
      </c>
      <c r="F468" s="46" t="s">
        <v>895</v>
      </c>
      <c r="G468" s="45" t="s">
        <v>2602</v>
      </c>
      <c r="H468" s="45" t="s">
        <v>943</v>
      </c>
      <c r="I468" s="47" t="s">
        <v>1458</v>
      </c>
      <c r="J468" s="46" t="s">
        <v>2604</v>
      </c>
      <c r="K468" t="str">
        <f t="shared" si="7"/>
        <v>M</v>
      </c>
    </row>
    <row r="469" spans="1:11">
      <c r="A469" s="75" t="s">
        <v>1321</v>
      </c>
      <c r="B469" s="45" t="str">
        <f>_xlfn.XLOOKUP(Tabla8[[#This Row],[Codigo Area Liquidacion]],TBLAREA[PLANTA],TBLAREA[PROG])</f>
        <v>11</v>
      </c>
      <c r="C469" s="46" t="s">
        <v>11</v>
      </c>
      <c r="D469" s="45" t="str">
        <f>Tabla8[[#This Row],[Numero Documento]]&amp;Tabla8[[#This Row],[PROG]]&amp;LEFT(Tabla8[[#This Row],[Tipo Empleado]],3)</f>
        <v>0520010138311FIJ</v>
      </c>
      <c r="E469" s="45" t="s">
        <v>164</v>
      </c>
      <c r="F469" s="46" t="s">
        <v>165</v>
      </c>
      <c r="G469" s="45" t="s">
        <v>2610</v>
      </c>
      <c r="H469" s="45" t="s">
        <v>1706</v>
      </c>
      <c r="I469" s="47" t="s">
        <v>1462</v>
      </c>
      <c r="J469" s="46" t="s">
        <v>2605</v>
      </c>
      <c r="K469" t="str">
        <f t="shared" si="7"/>
        <v>F</v>
      </c>
    </row>
    <row r="470" spans="1:11">
      <c r="A470" s="75" t="s">
        <v>2323</v>
      </c>
      <c r="B470" s="45" t="str">
        <f>_xlfn.XLOOKUP(Tabla8[[#This Row],[Codigo Area Liquidacion]],TBLAREA[PLANTA],TBLAREA[PROG])</f>
        <v>01</v>
      </c>
      <c r="C470" s="46" t="s">
        <v>2527</v>
      </c>
      <c r="D470" s="45" t="str">
        <f>Tabla8[[#This Row],[Numero Documento]]&amp;Tabla8[[#This Row],[PROG]]&amp;LEFT(Tabla8[[#This Row],[Tipo Empleado]],3)</f>
        <v>0510021785901EMP</v>
      </c>
      <c r="E470" s="45" t="s">
        <v>1750</v>
      </c>
      <c r="F470" s="46" t="s">
        <v>1523</v>
      </c>
      <c r="G470" s="45" t="s">
        <v>2602</v>
      </c>
      <c r="H470" s="45" t="s">
        <v>283</v>
      </c>
      <c r="I470" s="47" t="s">
        <v>1447</v>
      </c>
      <c r="J470" s="46" t="s">
        <v>2605</v>
      </c>
      <c r="K470" t="str">
        <f t="shared" si="7"/>
        <v>F</v>
      </c>
    </row>
    <row r="471" spans="1:11">
      <c r="A471" s="75" t="s">
        <v>2674</v>
      </c>
      <c r="B471" s="45" t="str">
        <f>_xlfn.XLOOKUP(Tabla8[[#This Row],[Codigo Area Liquidacion]],TBLAREA[PLANTA],TBLAREA[PROG])</f>
        <v>01</v>
      </c>
      <c r="C471" s="46" t="s">
        <v>11</v>
      </c>
      <c r="D471" s="45" t="str">
        <f>Tabla8[[#This Row],[Numero Documento]]&amp;Tabla8[[#This Row],[PROG]]&amp;LEFT(Tabla8[[#This Row],[Tipo Empleado]],3)</f>
        <v>0410019541301FIJ</v>
      </c>
      <c r="E471" s="45" t="s">
        <v>2658</v>
      </c>
      <c r="F471" s="46" t="s">
        <v>30</v>
      </c>
      <c r="G471" s="45" t="s">
        <v>2602</v>
      </c>
      <c r="H471" s="45" t="s">
        <v>261</v>
      </c>
      <c r="I471" s="47" t="s">
        <v>1466</v>
      </c>
      <c r="J471" s="46" t="s">
        <v>2604</v>
      </c>
      <c r="K471" t="str">
        <f t="shared" si="7"/>
        <v>M</v>
      </c>
    </row>
    <row r="472" spans="1:11">
      <c r="A472" s="75" t="s">
        <v>2170</v>
      </c>
      <c r="B472" s="45" t="str">
        <f>_xlfn.XLOOKUP(Tabla8[[#This Row],[Codigo Area Liquidacion]],TBLAREA[PLANTA],TBLAREA[PROG])</f>
        <v>11</v>
      </c>
      <c r="C472" s="46" t="s">
        <v>11</v>
      </c>
      <c r="D472" s="45" t="str">
        <f>Tabla8[[#This Row],[Numero Documento]]&amp;Tabla8[[#This Row],[PROG]]&amp;LEFT(Tabla8[[#This Row],[Tipo Empleado]],3)</f>
        <v>0010653807711FIJ</v>
      </c>
      <c r="E472" s="45" t="s">
        <v>731</v>
      </c>
      <c r="F472" s="46" t="s">
        <v>732</v>
      </c>
      <c r="G472" s="45" t="s">
        <v>2610</v>
      </c>
      <c r="H472" s="45" t="s">
        <v>698</v>
      </c>
      <c r="I472" s="47" t="s">
        <v>1451</v>
      </c>
      <c r="J472" s="46" t="s">
        <v>2605</v>
      </c>
      <c r="K472" t="str">
        <f t="shared" si="7"/>
        <v>F</v>
      </c>
    </row>
    <row r="473" spans="1:11">
      <c r="A473" s="75" t="s">
        <v>3346</v>
      </c>
      <c r="B473" s="45" t="str">
        <f>_xlfn.XLOOKUP(Tabla8[[#This Row],[Codigo Area Liquidacion]],TBLAREA[PLANTA],TBLAREA[PROG])</f>
        <v>01</v>
      </c>
      <c r="C473" s="46" t="s">
        <v>3377</v>
      </c>
      <c r="D473" s="45" t="str">
        <f>Tabla8[[#This Row],[Numero Documento]]&amp;Tabla8[[#This Row],[PROG]]&amp;LEFT(Tabla8[[#This Row],[Tipo Empleado]],3)</f>
        <v>2250040536401PER</v>
      </c>
      <c r="E473" s="45" t="s">
        <v>3363</v>
      </c>
      <c r="F473" s="46" t="s">
        <v>3364</v>
      </c>
      <c r="G473" s="45" t="s">
        <v>2602</v>
      </c>
      <c r="H473" s="45" t="s">
        <v>943</v>
      </c>
      <c r="I473" s="47" t="s">
        <v>1458</v>
      </c>
      <c r="J473" s="46" t="s">
        <v>2604</v>
      </c>
      <c r="K473" t="str">
        <f t="shared" si="7"/>
        <v>M</v>
      </c>
    </row>
    <row r="474" spans="1:11">
      <c r="A474" s="75" t="s">
        <v>2455</v>
      </c>
      <c r="B474" s="45" t="str">
        <f>_xlfn.XLOOKUP(Tabla8[[#This Row],[Codigo Area Liquidacion]],TBLAREA[PLANTA],TBLAREA[PROG])</f>
        <v>01</v>
      </c>
      <c r="C474" s="46" t="s">
        <v>2535</v>
      </c>
      <c r="D474" s="45" t="str">
        <f>Tabla8[[#This Row],[Numero Documento]]&amp;Tabla8[[#This Row],[PROG]]&amp;LEFT(Tabla8[[#This Row],[Tipo Empleado]],3)</f>
        <v>4022140439101PER</v>
      </c>
      <c r="E474" s="45" t="s">
        <v>1591</v>
      </c>
      <c r="F474" s="46" t="s">
        <v>895</v>
      </c>
      <c r="G474" s="45" t="s">
        <v>2602</v>
      </c>
      <c r="H474" s="45" t="s">
        <v>943</v>
      </c>
      <c r="I474" s="47" t="s">
        <v>1458</v>
      </c>
      <c r="J474" s="46" t="s">
        <v>2604</v>
      </c>
      <c r="K474" t="str">
        <f t="shared" si="7"/>
        <v>M</v>
      </c>
    </row>
    <row r="475" spans="1:11">
      <c r="A475" s="75" t="s">
        <v>2982</v>
      </c>
      <c r="B475" s="45" t="str">
        <f>_xlfn.XLOOKUP(Tabla8[[#This Row],[Codigo Area Liquidacion]],TBLAREA[PLANTA],TBLAREA[PROG])</f>
        <v>01</v>
      </c>
      <c r="C475" s="46" t="s">
        <v>2527</v>
      </c>
      <c r="D475" s="45" t="str">
        <f>Tabla8[[#This Row],[Numero Documento]]&amp;Tabla8[[#This Row],[PROG]]&amp;LEFT(Tabla8[[#This Row],[Tipo Empleado]],3)</f>
        <v>4023102233201EMP</v>
      </c>
      <c r="E475" s="45" t="s">
        <v>2981</v>
      </c>
      <c r="F475" s="46" t="s">
        <v>75</v>
      </c>
      <c r="G475" s="45" t="s">
        <v>2602</v>
      </c>
      <c r="H475" s="45" t="s">
        <v>1708</v>
      </c>
      <c r="I475" s="47" t="s">
        <v>1448</v>
      </c>
      <c r="J475" s="46" t="s">
        <v>2605</v>
      </c>
      <c r="K475" t="str">
        <f t="shared" si="7"/>
        <v>F</v>
      </c>
    </row>
    <row r="476" spans="1:11">
      <c r="A476" s="75" t="s">
        <v>1863</v>
      </c>
      <c r="B476" s="45" t="str">
        <f>_xlfn.XLOOKUP(Tabla8[[#This Row],[Codigo Area Liquidacion]],TBLAREA[PLANTA],TBLAREA[PROG])</f>
        <v>01</v>
      </c>
      <c r="C476" s="46" t="s">
        <v>11</v>
      </c>
      <c r="D476" s="45" t="str">
        <f>Tabla8[[#This Row],[Numero Documento]]&amp;Tabla8[[#This Row],[PROG]]&amp;LEFT(Tabla8[[#This Row],[Tipo Empleado]],3)</f>
        <v>0011852868601FIJ</v>
      </c>
      <c r="E476" s="45" t="s">
        <v>266</v>
      </c>
      <c r="F476" s="46" t="s">
        <v>228</v>
      </c>
      <c r="G476" s="45" t="s">
        <v>2602</v>
      </c>
      <c r="H476" s="45" t="s">
        <v>1703</v>
      </c>
      <c r="I476" s="47" t="s">
        <v>1504</v>
      </c>
      <c r="J476" s="46" t="s">
        <v>2604</v>
      </c>
      <c r="K476" t="str">
        <f t="shared" si="7"/>
        <v>M</v>
      </c>
    </row>
    <row r="477" spans="1:11">
      <c r="A477" s="75" t="s">
        <v>2171</v>
      </c>
      <c r="B477" s="45" t="str">
        <f>_xlfn.XLOOKUP(Tabla8[[#This Row],[Codigo Area Liquidacion]],TBLAREA[PLANTA],TBLAREA[PROG])</f>
        <v>11</v>
      </c>
      <c r="C477" s="46" t="s">
        <v>11</v>
      </c>
      <c r="D477" s="45" t="str">
        <f>Tabla8[[#This Row],[Numero Documento]]&amp;Tabla8[[#This Row],[PROG]]&amp;LEFT(Tabla8[[#This Row],[Tipo Empleado]],3)</f>
        <v>0011375723111FIJ</v>
      </c>
      <c r="E477" s="45" t="s">
        <v>972</v>
      </c>
      <c r="F477" s="46" t="s">
        <v>974</v>
      </c>
      <c r="G477" s="45" t="s">
        <v>2610</v>
      </c>
      <c r="H477" s="45" t="s">
        <v>73</v>
      </c>
      <c r="I477" s="47" t="s">
        <v>1463</v>
      </c>
      <c r="J477" s="46" t="s">
        <v>2604</v>
      </c>
      <c r="K477" t="str">
        <f t="shared" si="7"/>
        <v>M</v>
      </c>
    </row>
    <row r="478" spans="1:11">
      <c r="A478" s="75" t="s">
        <v>2324</v>
      </c>
      <c r="B478" s="45" t="str">
        <f>_xlfn.XLOOKUP(Tabla8[[#This Row],[Codigo Area Liquidacion]],TBLAREA[PLANTA],TBLAREA[PROG])</f>
        <v>01</v>
      </c>
      <c r="C478" s="46" t="s">
        <v>2527</v>
      </c>
      <c r="D478" s="45" t="str">
        <f>Tabla8[[#This Row],[Numero Documento]]&amp;Tabla8[[#This Row],[PROG]]&amp;LEFT(Tabla8[[#This Row],[Tipo Empleado]],3)</f>
        <v>2230099700801EMP</v>
      </c>
      <c r="E478" s="45" t="s">
        <v>1676</v>
      </c>
      <c r="F478" s="46" t="s">
        <v>129</v>
      </c>
      <c r="G478" s="45" t="s">
        <v>2602</v>
      </c>
      <c r="H478" s="45" t="s">
        <v>186</v>
      </c>
      <c r="I478" s="47" t="s">
        <v>1498</v>
      </c>
      <c r="J478" s="46" t="s">
        <v>2604</v>
      </c>
      <c r="K478" t="str">
        <f t="shared" si="7"/>
        <v>M</v>
      </c>
    </row>
    <row r="479" spans="1:11">
      <c r="A479" s="75" t="s">
        <v>2172</v>
      </c>
      <c r="B479" s="45" t="str">
        <f>_xlfn.XLOOKUP(Tabla8[[#This Row],[Codigo Area Liquidacion]],TBLAREA[PLANTA],TBLAREA[PROG])</f>
        <v>11</v>
      </c>
      <c r="C479" s="46" t="s">
        <v>11</v>
      </c>
      <c r="D479" s="45" t="str">
        <f>Tabla8[[#This Row],[Numero Documento]]&amp;Tabla8[[#This Row],[PROG]]&amp;LEFT(Tabla8[[#This Row],[Tipo Empleado]],3)</f>
        <v>4023864470811FIJ</v>
      </c>
      <c r="E479" s="45" t="s">
        <v>1693</v>
      </c>
      <c r="F479" s="46" t="s">
        <v>27</v>
      </c>
      <c r="G479" s="45" t="s">
        <v>2610</v>
      </c>
      <c r="H479" s="45" t="s">
        <v>698</v>
      </c>
      <c r="I479" s="47" t="s">
        <v>1451</v>
      </c>
      <c r="J479" s="46" t="s">
        <v>2604</v>
      </c>
      <c r="K479" t="str">
        <f t="shared" si="7"/>
        <v>M</v>
      </c>
    </row>
    <row r="480" spans="1:11">
      <c r="A480" s="75" t="s">
        <v>2984</v>
      </c>
      <c r="B480" s="45" t="str">
        <f>_xlfn.XLOOKUP(Tabla8[[#This Row],[Codigo Area Liquidacion]],TBLAREA[PLANTA],TBLAREA[PROG])</f>
        <v>01</v>
      </c>
      <c r="C480" s="46" t="s">
        <v>2527</v>
      </c>
      <c r="D480" s="45" t="str">
        <f>Tabla8[[#This Row],[Numero Documento]]&amp;Tabla8[[#This Row],[PROG]]&amp;LEFT(Tabla8[[#This Row],[Tipo Empleado]],3)</f>
        <v>0260024769201EMP</v>
      </c>
      <c r="E480" s="45" t="s">
        <v>2983</v>
      </c>
      <c r="F480" s="46" t="s">
        <v>2653</v>
      </c>
      <c r="G480" s="45" t="s">
        <v>2602</v>
      </c>
      <c r="H480" s="45" t="s">
        <v>1708</v>
      </c>
      <c r="I480" s="47" t="s">
        <v>1448</v>
      </c>
      <c r="J480" s="46" t="s">
        <v>2605</v>
      </c>
      <c r="K480" t="str">
        <f t="shared" si="7"/>
        <v>F</v>
      </c>
    </row>
    <row r="481" spans="1:11">
      <c r="A481" s="75" t="s">
        <v>2456</v>
      </c>
      <c r="B481" s="45" t="str">
        <f>_xlfn.XLOOKUP(Tabla8[[#This Row],[Codigo Area Liquidacion]],TBLAREA[PLANTA],TBLAREA[PROG])</f>
        <v>01</v>
      </c>
      <c r="C481" s="46" t="s">
        <v>2535</v>
      </c>
      <c r="D481" s="45" t="str">
        <f>Tabla8[[#This Row],[Numero Documento]]&amp;Tabla8[[#This Row],[PROG]]&amp;LEFT(Tabla8[[#This Row],[Tipo Empleado]],3)</f>
        <v>0011702710201PER</v>
      </c>
      <c r="E481" s="45" t="s">
        <v>3174</v>
      </c>
      <c r="F481" s="46" t="s">
        <v>895</v>
      </c>
      <c r="G481" s="45" t="s">
        <v>2602</v>
      </c>
      <c r="H481" s="45" t="s">
        <v>943</v>
      </c>
      <c r="I481" s="47" t="s">
        <v>1458</v>
      </c>
      <c r="J481" s="46" t="s">
        <v>2605</v>
      </c>
      <c r="K481" t="str">
        <f t="shared" si="7"/>
        <v>F</v>
      </c>
    </row>
    <row r="482" spans="1:11">
      <c r="A482" s="75" t="s">
        <v>2986</v>
      </c>
      <c r="B482" s="45" t="str">
        <f>_xlfn.XLOOKUP(Tabla8[[#This Row],[Codigo Area Liquidacion]],TBLAREA[PLANTA],TBLAREA[PROG])</f>
        <v>01</v>
      </c>
      <c r="C482" s="46" t="s">
        <v>2527</v>
      </c>
      <c r="D482" s="45" t="str">
        <f>Tabla8[[#This Row],[Numero Documento]]&amp;Tabla8[[#This Row],[PROG]]&amp;LEFT(Tabla8[[#This Row],[Tipo Empleado]],3)</f>
        <v>4021093817701EMP</v>
      </c>
      <c r="E482" s="45" t="s">
        <v>2985</v>
      </c>
      <c r="F482" s="46" t="s">
        <v>983</v>
      </c>
      <c r="G482" s="45" t="s">
        <v>2602</v>
      </c>
      <c r="H482" s="45" t="s">
        <v>552</v>
      </c>
      <c r="I482" s="47" t="s">
        <v>1468</v>
      </c>
      <c r="J482" s="46" t="s">
        <v>2604</v>
      </c>
      <c r="K482" t="str">
        <f t="shared" si="7"/>
        <v>M</v>
      </c>
    </row>
    <row r="483" spans="1:11">
      <c r="A483" s="75" t="s">
        <v>2457</v>
      </c>
      <c r="B483" s="45" t="str">
        <f>_xlfn.XLOOKUP(Tabla8[[#This Row],[Codigo Area Liquidacion]],TBLAREA[PLANTA],TBLAREA[PROG])</f>
        <v>01</v>
      </c>
      <c r="C483" s="46" t="s">
        <v>2535</v>
      </c>
      <c r="D483" s="45" t="str">
        <f>Tabla8[[#This Row],[Numero Documento]]&amp;Tabla8[[#This Row],[PROG]]&amp;LEFT(Tabla8[[#This Row],[Tipo Empleado]],3)</f>
        <v>4022728356701PER</v>
      </c>
      <c r="E483" s="45" t="s">
        <v>1436</v>
      </c>
      <c r="F483" s="46" t="s">
        <v>895</v>
      </c>
      <c r="G483" s="45" t="s">
        <v>2602</v>
      </c>
      <c r="H483" s="45" t="s">
        <v>943</v>
      </c>
      <c r="I483" s="47" t="s">
        <v>1458</v>
      </c>
      <c r="J483" s="46" t="s">
        <v>2604</v>
      </c>
      <c r="K483" t="str">
        <f t="shared" si="7"/>
        <v>M</v>
      </c>
    </row>
    <row r="484" spans="1:11">
      <c r="A484" s="75" t="s">
        <v>2988</v>
      </c>
      <c r="B484" s="45" t="str">
        <f>_xlfn.XLOOKUP(Tabla8[[#This Row],[Codigo Area Liquidacion]],TBLAREA[PLANTA],TBLAREA[PROG])</f>
        <v>01</v>
      </c>
      <c r="C484" s="46" t="s">
        <v>2527</v>
      </c>
      <c r="D484" s="45" t="str">
        <f>Tabla8[[#This Row],[Numero Documento]]&amp;Tabla8[[#This Row],[PROG]]&amp;LEFT(Tabla8[[#This Row],[Tipo Empleado]],3)</f>
        <v>2230004106201EMP</v>
      </c>
      <c r="E484" s="45" t="s">
        <v>2987</v>
      </c>
      <c r="F484" s="46" t="s">
        <v>2653</v>
      </c>
      <c r="G484" s="45" t="s">
        <v>2602</v>
      </c>
      <c r="H484" s="45" t="s">
        <v>250</v>
      </c>
      <c r="I484" s="47" t="s">
        <v>1474</v>
      </c>
      <c r="J484" s="46" t="s">
        <v>2605</v>
      </c>
      <c r="K484" t="str">
        <f t="shared" si="7"/>
        <v>F</v>
      </c>
    </row>
    <row r="485" spans="1:11">
      <c r="A485" s="75" t="s">
        <v>2173</v>
      </c>
      <c r="B485" s="45" t="str">
        <f>_xlfn.XLOOKUP(Tabla8[[#This Row],[Codigo Area Liquidacion]],TBLAREA[PLANTA],TBLAREA[PROG])</f>
        <v>11</v>
      </c>
      <c r="C485" s="46" t="s">
        <v>11</v>
      </c>
      <c r="D485" s="45" t="str">
        <f>Tabla8[[#This Row],[Numero Documento]]&amp;Tabla8[[#This Row],[PROG]]&amp;LEFT(Tabla8[[#This Row],[Tipo Empleado]],3)</f>
        <v>0010906166311FIJ</v>
      </c>
      <c r="E485" s="45" t="s">
        <v>2614</v>
      </c>
      <c r="F485" s="46" t="s">
        <v>10</v>
      </c>
      <c r="G485" s="45" t="s">
        <v>2610</v>
      </c>
      <c r="H485" s="45" t="s">
        <v>698</v>
      </c>
      <c r="I485" s="47" t="s">
        <v>1451</v>
      </c>
      <c r="J485" s="46" t="s">
        <v>2605</v>
      </c>
      <c r="K485" t="str">
        <f t="shared" si="7"/>
        <v>F</v>
      </c>
    </row>
    <row r="486" spans="1:11">
      <c r="A486" s="75" t="s">
        <v>2458</v>
      </c>
      <c r="B486" s="45" t="str">
        <f>_xlfn.XLOOKUP(Tabla8[[#This Row],[Codigo Area Liquidacion]],TBLAREA[PLANTA],TBLAREA[PROG])</f>
        <v>01</v>
      </c>
      <c r="C486" s="46" t="s">
        <v>2535</v>
      </c>
      <c r="D486" s="45" t="str">
        <f>Tabla8[[#This Row],[Numero Documento]]&amp;Tabla8[[#This Row],[PROG]]&amp;LEFT(Tabla8[[#This Row],[Tipo Empleado]],3)</f>
        <v>2270003117601PER</v>
      </c>
      <c r="E486" s="45" t="s">
        <v>1583</v>
      </c>
      <c r="F486" s="46" t="s">
        <v>895</v>
      </c>
      <c r="G486" s="45" t="s">
        <v>2602</v>
      </c>
      <c r="H486" s="45" t="s">
        <v>943</v>
      </c>
      <c r="I486" s="47" t="s">
        <v>1458</v>
      </c>
      <c r="J486" s="46" t="s">
        <v>2605</v>
      </c>
      <c r="K486" t="str">
        <f t="shared" si="7"/>
        <v>F</v>
      </c>
    </row>
    <row r="487" spans="1:11">
      <c r="A487" s="75" t="s">
        <v>1121</v>
      </c>
      <c r="B487" s="45" t="str">
        <f>_xlfn.XLOOKUP(Tabla8[[#This Row],[Codigo Area Liquidacion]],TBLAREA[PLANTA],TBLAREA[PROG])</f>
        <v>01</v>
      </c>
      <c r="C487" s="46" t="s">
        <v>11</v>
      </c>
      <c r="D487" s="45" t="str">
        <f>Tabla8[[#This Row],[Numero Documento]]&amp;Tabla8[[#This Row],[PROG]]&amp;LEFT(Tabla8[[#This Row],[Tipo Empleado]],3)</f>
        <v>0600009051101FIJ</v>
      </c>
      <c r="E487" s="45" t="s">
        <v>180</v>
      </c>
      <c r="F487" s="46" t="s">
        <v>182</v>
      </c>
      <c r="G487" s="45" t="s">
        <v>2602</v>
      </c>
      <c r="H487" s="45" t="s">
        <v>1710</v>
      </c>
      <c r="I487" s="47" t="s">
        <v>1464</v>
      </c>
      <c r="J487" s="46" t="s">
        <v>2605</v>
      </c>
      <c r="K487" t="str">
        <f t="shared" si="7"/>
        <v>F</v>
      </c>
    </row>
    <row r="488" spans="1:11">
      <c r="A488" s="75" t="s">
        <v>2325</v>
      </c>
      <c r="B488" s="45" t="str">
        <f>_xlfn.XLOOKUP(Tabla8[[#This Row],[Codigo Area Liquidacion]],TBLAREA[PLANTA],TBLAREA[PROG])</f>
        <v>01</v>
      </c>
      <c r="C488" s="46" t="s">
        <v>2527</v>
      </c>
      <c r="D488" s="45" t="str">
        <f>Tabla8[[#This Row],[Numero Documento]]&amp;Tabla8[[#This Row],[PROG]]&amp;LEFT(Tabla8[[#This Row],[Tipo Empleado]],3)</f>
        <v>0020144258901EMP</v>
      </c>
      <c r="E488" s="45" t="s">
        <v>1667</v>
      </c>
      <c r="F488" s="46" t="s">
        <v>100</v>
      </c>
      <c r="G488" s="45" t="s">
        <v>2602</v>
      </c>
      <c r="H488" s="45" t="s">
        <v>1707</v>
      </c>
      <c r="I488" s="47" t="s">
        <v>1456</v>
      </c>
      <c r="J488" s="46" t="s">
        <v>2605</v>
      </c>
      <c r="K488" t="str">
        <f t="shared" si="7"/>
        <v>F</v>
      </c>
    </row>
    <row r="489" spans="1:11">
      <c r="A489" s="75" t="s">
        <v>2844</v>
      </c>
      <c r="B489" s="45" t="str">
        <f>_xlfn.XLOOKUP(Tabla8[[#This Row],[Codigo Area Liquidacion]],TBLAREA[PLANTA],TBLAREA[PROG])</f>
        <v>01</v>
      </c>
      <c r="C489" s="46" t="s">
        <v>11</v>
      </c>
      <c r="D489" s="45" t="str">
        <f>Tabla8[[#This Row],[Numero Documento]]&amp;Tabla8[[#This Row],[PROG]]&amp;LEFT(Tabla8[[#This Row],[Tipo Empleado]],3)</f>
        <v>4022490625101FIJ</v>
      </c>
      <c r="E489" s="45" t="s">
        <v>2843</v>
      </c>
      <c r="F489" s="46" t="s">
        <v>32</v>
      </c>
      <c r="G489" s="45" t="s">
        <v>2602</v>
      </c>
      <c r="H489" s="45" t="s">
        <v>943</v>
      </c>
      <c r="I489" s="47" t="s">
        <v>1458</v>
      </c>
      <c r="J489" s="46" t="s">
        <v>2605</v>
      </c>
      <c r="K489" t="str">
        <f t="shared" si="7"/>
        <v>F</v>
      </c>
    </row>
    <row r="490" spans="1:11">
      <c r="A490" s="75" t="s">
        <v>2326</v>
      </c>
      <c r="B490" s="45" t="str">
        <f>_xlfn.XLOOKUP(Tabla8[[#This Row],[Codigo Area Liquidacion]],TBLAREA[PLANTA],TBLAREA[PROG])</f>
        <v>01</v>
      </c>
      <c r="C490" s="46" t="s">
        <v>2527</v>
      </c>
      <c r="D490" s="45" t="str">
        <f>Tabla8[[#This Row],[Numero Documento]]&amp;Tabla8[[#This Row],[PROG]]&amp;LEFT(Tabla8[[#This Row],[Tipo Empleado]],3)</f>
        <v>0010071897201EMP</v>
      </c>
      <c r="E490" s="45" t="s">
        <v>1085</v>
      </c>
      <c r="F490" s="46" t="s">
        <v>100</v>
      </c>
      <c r="G490" s="45" t="s">
        <v>2602</v>
      </c>
      <c r="H490" s="45" t="s">
        <v>943</v>
      </c>
      <c r="I490" s="47" t="s">
        <v>1458</v>
      </c>
      <c r="J490" s="46" t="s">
        <v>2604</v>
      </c>
      <c r="K490" t="str">
        <f t="shared" si="7"/>
        <v>M</v>
      </c>
    </row>
    <row r="491" spans="1:11">
      <c r="A491" s="75" t="s">
        <v>1226</v>
      </c>
      <c r="B491" s="45" t="str">
        <f>_xlfn.XLOOKUP(Tabla8[[#This Row],[Codigo Area Liquidacion]],TBLAREA[PLANTA],TBLAREA[PROG])</f>
        <v>13</v>
      </c>
      <c r="C491" s="46" t="s">
        <v>11</v>
      </c>
      <c r="D491" s="45" t="str">
        <f>Tabla8[[#This Row],[Numero Documento]]&amp;Tabla8[[#This Row],[PROG]]&amp;LEFT(Tabla8[[#This Row],[Tipo Empleado]],3)</f>
        <v>0010012346213FIJ</v>
      </c>
      <c r="E491" s="45" t="s">
        <v>2643</v>
      </c>
      <c r="F491" s="46" t="s">
        <v>27</v>
      </c>
      <c r="G491" s="45" t="s">
        <v>2639</v>
      </c>
      <c r="H491" s="45" t="s">
        <v>1707</v>
      </c>
      <c r="I491" s="47" t="s">
        <v>1456</v>
      </c>
      <c r="J491" s="46" t="s">
        <v>2604</v>
      </c>
      <c r="K491" t="str">
        <f t="shared" si="7"/>
        <v>M</v>
      </c>
    </row>
    <row r="492" spans="1:11">
      <c r="A492" s="75" t="s">
        <v>2033</v>
      </c>
      <c r="B492" s="45" t="str">
        <f>_xlfn.XLOOKUP(Tabla8[[#This Row],[Codigo Area Liquidacion]],TBLAREA[PLANTA],TBLAREA[PROG])</f>
        <v>13</v>
      </c>
      <c r="C492" s="46" t="s">
        <v>11</v>
      </c>
      <c r="D492" s="45" t="str">
        <f>Tabla8[[#This Row],[Numero Documento]]&amp;Tabla8[[#This Row],[PROG]]&amp;LEFT(Tabla8[[#This Row],[Tipo Empleado]],3)</f>
        <v>0011795107913FIJ</v>
      </c>
      <c r="E492" s="45" t="s">
        <v>513</v>
      </c>
      <c r="F492" s="46" t="s">
        <v>27</v>
      </c>
      <c r="G492" s="45" t="s">
        <v>2639</v>
      </c>
      <c r="H492" s="45" t="s">
        <v>1707</v>
      </c>
      <c r="I492" s="47" t="s">
        <v>1456</v>
      </c>
      <c r="J492" s="46" t="s">
        <v>2604</v>
      </c>
      <c r="K492" t="str">
        <f t="shared" si="7"/>
        <v>M</v>
      </c>
    </row>
    <row r="493" spans="1:11">
      <c r="A493" s="75" t="s">
        <v>1864</v>
      </c>
      <c r="B493" s="45" t="str">
        <f>_xlfn.XLOOKUP(Tabla8[[#This Row],[Codigo Area Liquidacion]],TBLAREA[PLANTA],TBLAREA[PROG])</f>
        <v>01</v>
      </c>
      <c r="C493" s="46" t="s">
        <v>11</v>
      </c>
      <c r="D493" s="45" t="str">
        <f>Tabla8[[#This Row],[Numero Documento]]&amp;Tabla8[[#This Row],[PROG]]&amp;LEFT(Tabla8[[#This Row],[Tipo Empleado]],3)</f>
        <v>0011852896701FIJ</v>
      </c>
      <c r="E493" s="45" t="s">
        <v>906</v>
      </c>
      <c r="F493" s="46" t="s">
        <v>907</v>
      </c>
      <c r="G493" s="45" t="s">
        <v>2602</v>
      </c>
      <c r="H493" s="45" t="s">
        <v>1710</v>
      </c>
      <c r="I493" s="47" t="s">
        <v>1464</v>
      </c>
      <c r="J493" s="46" t="s">
        <v>2604</v>
      </c>
      <c r="K493" t="str">
        <f t="shared" si="7"/>
        <v>M</v>
      </c>
    </row>
    <row r="494" spans="1:11">
      <c r="A494" s="75" t="s">
        <v>1122</v>
      </c>
      <c r="B494" s="45" t="str">
        <f>_xlfn.XLOOKUP(Tabla8[[#This Row],[Codigo Area Liquidacion]],TBLAREA[PLANTA],TBLAREA[PROG])</f>
        <v>01</v>
      </c>
      <c r="C494" s="46" t="s">
        <v>11</v>
      </c>
      <c r="D494" s="45" t="str">
        <f>Tabla8[[#This Row],[Numero Documento]]&amp;Tabla8[[#This Row],[PROG]]&amp;LEFT(Tabla8[[#This Row],[Tipo Empleado]],3)</f>
        <v>0010895698801FIJ</v>
      </c>
      <c r="E494" s="45" t="s">
        <v>278</v>
      </c>
      <c r="F494" s="46" t="s">
        <v>279</v>
      </c>
      <c r="G494" s="45" t="s">
        <v>2602</v>
      </c>
      <c r="H494" s="45" t="s">
        <v>277</v>
      </c>
      <c r="I494" s="47" t="s">
        <v>1500</v>
      </c>
      <c r="J494" s="46" t="s">
        <v>2605</v>
      </c>
      <c r="K494" t="str">
        <f t="shared" si="7"/>
        <v>F</v>
      </c>
    </row>
    <row r="495" spans="1:11">
      <c r="A495" s="75" t="s">
        <v>1865</v>
      </c>
      <c r="B495" s="45" t="str">
        <f>_xlfn.XLOOKUP(Tabla8[[#This Row],[Codigo Area Liquidacion]],TBLAREA[PLANTA],TBLAREA[PROG])</f>
        <v>01</v>
      </c>
      <c r="C495" s="46" t="s">
        <v>11</v>
      </c>
      <c r="D495" s="45" t="str">
        <f>Tabla8[[#This Row],[Numero Documento]]&amp;Tabla8[[#This Row],[PROG]]&amp;LEFT(Tabla8[[#This Row],[Tipo Empleado]],3)</f>
        <v>0011887168001FIJ</v>
      </c>
      <c r="E495" s="45" t="s">
        <v>581</v>
      </c>
      <c r="F495" s="46" t="s">
        <v>127</v>
      </c>
      <c r="G495" s="45" t="s">
        <v>2602</v>
      </c>
      <c r="H495" s="45" t="s">
        <v>576</v>
      </c>
      <c r="I495" s="47" t="s">
        <v>1487</v>
      </c>
      <c r="J495" s="46" t="s">
        <v>2604</v>
      </c>
      <c r="K495" t="str">
        <f t="shared" si="7"/>
        <v>M</v>
      </c>
    </row>
    <row r="496" spans="1:11">
      <c r="A496" s="75" t="s">
        <v>2990</v>
      </c>
      <c r="B496" s="45" t="str">
        <f>_xlfn.XLOOKUP(Tabla8[[#This Row],[Codigo Area Liquidacion]],TBLAREA[PLANTA],TBLAREA[PROG])</f>
        <v>01</v>
      </c>
      <c r="C496" s="46" t="s">
        <v>2527</v>
      </c>
      <c r="D496" s="45" t="str">
        <f>Tabla8[[#This Row],[Numero Documento]]&amp;Tabla8[[#This Row],[PROG]]&amp;LEFT(Tabla8[[#This Row],[Tipo Empleado]],3)</f>
        <v>0540147558601EMP</v>
      </c>
      <c r="E496" s="45" t="s">
        <v>2989</v>
      </c>
      <c r="F496" s="46" t="s">
        <v>75</v>
      </c>
      <c r="G496" s="45" t="s">
        <v>2602</v>
      </c>
      <c r="H496" s="45" t="s">
        <v>1708</v>
      </c>
      <c r="I496" s="47" t="s">
        <v>1448</v>
      </c>
      <c r="J496" s="46" t="s">
        <v>2604</v>
      </c>
      <c r="K496" t="str">
        <f t="shared" si="7"/>
        <v>M</v>
      </c>
    </row>
    <row r="497" spans="1:11">
      <c r="A497" s="75" t="s">
        <v>2992</v>
      </c>
      <c r="B497" s="45" t="str">
        <f>_xlfn.XLOOKUP(Tabla8[[#This Row],[Codigo Area Liquidacion]],TBLAREA[PLANTA],TBLAREA[PROG])</f>
        <v>01</v>
      </c>
      <c r="C497" s="46" t="s">
        <v>2527</v>
      </c>
      <c r="D497" s="45" t="str">
        <f>Tabla8[[#This Row],[Numero Documento]]&amp;Tabla8[[#This Row],[PROG]]&amp;LEFT(Tabla8[[#This Row],[Tipo Empleado]],3)</f>
        <v>4021319340801EMP</v>
      </c>
      <c r="E497" s="45" t="s">
        <v>2991</v>
      </c>
      <c r="F497" s="46" t="s">
        <v>2653</v>
      </c>
      <c r="G497" s="45" t="s">
        <v>2602</v>
      </c>
      <c r="H497" s="45" t="s">
        <v>1710</v>
      </c>
      <c r="I497" s="47" t="s">
        <v>1464</v>
      </c>
      <c r="J497" s="46" t="s">
        <v>2605</v>
      </c>
      <c r="K497" t="str">
        <f t="shared" si="7"/>
        <v>F</v>
      </c>
    </row>
    <row r="498" spans="1:11">
      <c r="A498" s="75" t="s">
        <v>1866</v>
      </c>
      <c r="B498" s="45" t="str">
        <f>_xlfn.XLOOKUP(Tabla8[[#This Row],[Codigo Area Liquidacion]],TBLAREA[PLANTA],TBLAREA[PROG])</f>
        <v>01</v>
      </c>
      <c r="C498" s="46" t="s">
        <v>11</v>
      </c>
      <c r="D498" s="45" t="str">
        <f>Tabla8[[#This Row],[Numero Documento]]&amp;Tabla8[[#This Row],[PROG]]&amp;LEFT(Tabla8[[#This Row],[Tipo Empleado]],3)</f>
        <v>4021537611801FIJ</v>
      </c>
      <c r="E498" s="45" t="s">
        <v>1613</v>
      </c>
      <c r="F498" s="46" t="s">
        <v>289</v>
      </c>
      <c r="G498" s="45" t="s">
        <v>2602</v>
      </c>
      <c r="H498" s="45" t="s">
        <v>283</v>
      </c>
      <c r="I498" s="47" t="s">
        <v>1447</v>
      </c>
      <c r="J498" s="46" t="s">
        <v>2604</v>
      </c>
      <c r="K498" t="str">
        <f t="shared" si="7"/>
        <v>M</v>
      </c>
    </row>
    <row r="499" spans="1:11">
      <c r="A499" s="75" t="s">
        <v>1867</v>
      </c>
      <c r="B499" s="45" t="str">
        <f>_xlfn.XLOOKUP(Tabla8[[#This Row],[Codigo Area Liquidacion]],TBLAREA[PLANTA],TBLAREA[PROG])</f>
        <v>01</v>
      </c>
      <c r="C499" s="46" t="s">
        <v>11</v>
      </c>
      <c r="D499" s="45" t="str">
        <f>Tabla8[[#This Row],[Numero Documento]]&amp;Tabla8[[#This Row],[PROG]]&amp;LEFT(Tabla8[[#This Row],[Tipo Empleado]],3)</f>
        <v>0011269176101FIJ</v>
      </c>
      <c r="E499" s="45" t="s">
        <v>1614</v>
      </c>
      <c r="F499" s="46" t="s">
        <v>360</v>
      </c>
      <c r="G499" s="45" t="s">
        <v>2602</v>
      </c>
      <c r="H499" s="45" t="s">
        <v>943</v>
      </c>
      <c r="I499" s="47" t="s">
        <v>1458</v>
      </c>
      <c r="J499" s="46" t="s">
        <v>2604</v>
      </c>
      <c r="K499" t="str">
        <f t="shared" si="7"/>
        <v>M</v>
      </c>
    </row>
    <row r="500" spans="1:11">
      <c r="A500" s="75" t="s">
        <v>2994</v>
      </c>
      <c r="B500" s="45" t="str">
        <f>_xlfn.XLOOKUP(Tabla8[[#This Row],[Codigo Area Liquidacion]],TBLAREA[PLANTA],TBLAREA[PROG])</f>
        <v>01</v>
      </c>
      <c r="C500" s="46" t="s">
        <v>2527</v>
      </c>
      <c r="D500" s="45" t="str">
        <f>Tabla8[[#This Row],[Numero Documento]]&amp;Tabla8[[#This Row],[PROG]]&amp;LEFT(Tabla8[[#This Row],[Tipo Empleado]],3)</f>
        <v>4022208183401EMP</v>
      </c>
      <c r="E500" s="45" t="s">
        <v>2993</v>
      </c>
      <c r="F500" s="46" t="s">
        <v>983</v>
      </c>
      <c r="G500" s="45" t="s">
        <v>2602</v>
      </c>
      <c r="H500" s="45" t="s">
        <v>552</v>
      </c>
      <c r="I500" s="47" t="s">
        <v>1468</v>
      </c>
      <c r="J500" s="46" t="s">
        <v>2604</v>
      </c>
      <c r="K500" t="str">
        <f t="shared" si="7"/>
        <v>M</v>
      </c>
    </row>
    <row r="501" spans="1:11">
      <c r="A501" s="75" t="s">
        <v>1868</v>
      </c>
      <c r="B501" s="45" t="str">
        <f>_xlfn.XLOOKUP(Tabla8[[#This Row],[Codigo Area Liquidacion]],TBLAREA[PLANTA],TBLAREA[PROG])</f>
        <v>01</v>
      </c>
      <c r="C501" s="46" t="s">
        <v>11</v>
      </c>
      <c r="D501" s="45" t="str">
        <f>Tabla8[[#This Row],[Numero Documento]]&amp;Tabla8[[#This Row],[PROG]]&amp;LEFT(Tabla8[[#This Row],[Tipo Empleado]],3)</f>
        <v>0160018835101FIJ</v>
      </c>
      <c r="E501" s="45" t="s">
        <v>1027</v>
      </c>
      <c r="F501" s="46" t="s">
        <v>127</v>
      </c>
      <c r="G501" s="45" t="s">
        <v>2602</v>
      </c>
      <c r="H501" s="45" t="s">
        <v>943</v>
      </c>
      <c r="I501" s="47" t="s">
        <v>1458</v>
      </c>
      <c r="J501" s="46" t="s">
        <v>2604</v>
      </c>
      <c r="K501" t="str">
        <f t="shared" si="7"/>
        <v>M</v>
      </c>
    </row>
    <row r="502" spans="1:11">
      <c r="A502" s="75" t="s">
        <v>2459</v>
      </c>
      <c r="B502" s="45" t="str">
        <f>_xlfn.XLOOKUP(Tabla8[[#This Row],[Codigo Area Liquidacion]],TBLAREA[PLANTA],TBLAREA[PROG])</f>
        <v>01</v>
      </c>
      <c r="C502" s="46" t="s">
        <v>2535</v>
      </c>
      <c r="D502" s="45" t="str">
        <f>Tabla8[[#This Row],[Numero Documento]]&amp;Tabla8[[#This Row],[PROG]]&amp;LEFT(Tabla8[[#This Row],[Tipo Empleado]],3)</f>
        <v>4022357499301PER</v>
      </c>
      <c r="E502" s="45" t="s">
        <v>1595</v>
      </c>
      <c r="F502" s="46" t="s">
        <v>895</v>
      </c>
      <c r="G502" s="45" t="s">
        <v>2602</v>
      </c>
      <c r="H502" s="45" t="s">
        <v>943</v>
      </c>
      <c r="I502" s="47" t="s">
        <v>1458</v>
      </c>
      <c r="J502" s="46" t="s">
        <v>2605</v>
      </c>
      <c r="K502" t="str">
        <f t="shared" si="7"/>
        <v>F</v>
      </c>
    </row>
    <row r="503" spans="1:11">
      <c r="A503" s="75" t="s">
        <v>3253</v>
      </c>
      <c r="B503" s="45" t="str">
        <f>_xlfn.XLOOKUP(Tabla8[[#This Row],[Codigo Area Liquidacion]],TBLAREA[PLANTA],TBLAREA[PROG])</f>
        <v>01</v>
      </c>
      <c r="C503" s="46" t="s">
        <v>2527</v>
      </c>
      <c r="D503" s="45" t="str">
        <f>Tabla8[[#This Row],[Numero Documento]]&amp;Tabla8[[#This Row],[PROG]]&amp;LEFT(Tabla8[[#This Row],[Tipo Empleado]],3)</f>
        <v>0011778795201EMP</v>
      </c>
      <c r="E503" s="45" t="s">
        <v>3274</v>
      </c>
      <c r="F503" s="46" t="s">
        <v>1626</v>
      </c>
      <c r="G503" s="45" t="s">
        <v>2602</v>
      </c>
      <c r="H503" s="45" t="s">
        <v>283</v>
      </c>
      <c r="I503" s="47" t="s">
        <v>1447</v>
      </c>
      <c r="J503" s="46" t="s">
        <v>2605</v>
      </c>
      <c r="K503" t="str">
        <f t="shared" si="7"/>
        <v>F</v>
      </c>
    </row>
    <row r="504" spans="1:11">
      <c r="A504" s="75" t="s">
        <v>2327</v>
      </c>
      <c r="B504" s="45" t="str">
        <f>_xlfn.XLOOKUP(Tabla8[[#This Row],[Codigo Area Liquidacion]],TBLAREA[PLANTA],TBLAREA[PROG])</f>
        <v>01</v>
      </c>
      <c r="C504" s="46" t="s">
        <v>2527</v>
      </c>
      <c r="D504" s="45" t="str">
        <f>Tabla8[[#This Row],[Numero Documento]]&amp;Tabla8[[#This Row],[PROG]]&amp;LEFT(Tabla8[[#This Row],[Tipo Empleado]],3)</f>
        <v>0310479727301EMP</v>
      </c>
      <c r="E504" s="45" t="s">
        <v>1411</v>
      </c>
      <c r="F504" s="46" t="s">
        <v>100</v>
      </c>
      <c r="G504" s="45" t="s">
        <v>2602</v>
      </c>
      <c r="H504" s="45" t="s">
        <v>1709</v>
      </c>
      <c r="I504" s="47" t="s">
        <v>1479</v>
      </c>
      <c r="J504" s="46" t="s">
        <v>2604</v>
      </c>
      <c r="K504" t="str">
        <f t="shared" si="7"/>
        <v>M</v>
      </c>
    </row>
    <row r="505" spans="1:11">
      <c r="A505" s="75" t="s">
        <v>2174</v>
      </c>
      <c r="B505" s="45" t="str">
        <f>_xlfn.XLOOKUP(Tabla8[[#This Row],[Codigo Area Liquidacion]],TBLAREA[PLANTA],TBLAREA[PROG])</f>
        <v>11</v>
      </c>
      <c r="C505" s="46" t="s">
        <v>11</v>
      </c>
      <c r="D505" s="45" t="str">
        <f>Tabla8[[#This Row],[Numero Documento]]&amp;Tabla8[[#This Row],[PROG]]&amp;LEFT(Tabla8[[#This Row],[Tipo Empleado]],3)</f>
        <v>0010089690111FIJ</v>
      </c>
      <c r="E505" s="45" t="s">
        <v>1079</v>
      </c>
      <c r="F505" s="46" t="s">
        <v>59</v>
      </c>
      <c r="G505" s="45" t="s">
        <v>2610</v>
      </c>
      <c r="H505" s="45" t="s">
        <v>295</v>
      </c>
      <c r="I505" s="47" t="s">
        <v>1483</v>
      </c>
      <c r="J505" s="46" t="s">
        <v>2604</v>
      </c>
      <c r="K505" t="str">
        <f t="shared" si="7"/>
        <v>M</v>
      </c>
    </row>
    <row r="506" spans="1:11">
      <c r="A506" s="75" t="s">
        <v>2328</v>
      </c>
      <c r="B506" s="45" t="str">
        <f>_xlfn.XLOOKUP(Tabla8[[#This Row],[Codigo Area Liquidacion]],TBLAREA[PLANTA],TBLAREA[PROG])</f>
        <v>01</v>
      </c>
      <c r="C506" s="46" t="s">
        <v>2527</v>
      </c>
      <c r="D506" s="45" t="str">
        <f>Tabla8[[#This Row],[Numero Documento]]&amp;Tabla8[[#This Row],[PROG]]&amp;LEFT(Tabla8[[#This Row],[Tipo Empleado]],3)</f>
        <v>0480005615401EMP</v>
      </c>
      <c r="E506" s="45" t="s">
        <v>988</v>
      </c>
      <c r="F506" s="46" t="s">
        <v>983</v>
      </c>
      <c r="G506" s="45" t="s">
        <v>2602</v>
      </c>
      <c r="H506" s="45" t="s">
        <v>942</v>
      </c>
      <c r="I506" s="47" t="s">
        <v>1476</v>
      </c>
      <c r="J506" s="46" t="s">
        <v>2604</v>
      </c>
      <c r="K506" t="str">
        <f t="shared" si="7"/>
        <v>M</v>
      </c>
    </row>
    <row r="507" spans="1:11">
      <c r="A507" s="75" t="s">
        <v>2996</v>
      </c>
      <c r="B507" s="45" t="str">
        <f>_xlfn.XLOOKUP(Tabla8[[#This Row],[Codigo Area Liquidacion]],TBLAREA[PLANTA],TBLAREA[PROG])</f>
        <v>01</v>
      </c>
      <c r="C507" s="46" t="s">
        <v>2527</v>
      </c>
      <c r="D507" s="45" t="str">
        <f>Tabla8[[#This Row],[Numero Documento]]&amp;Tabla8[[#This Row],[PROG]]&amp;LEFT(Tabla8[[#This Row],[Tipo Empleado]],3)</f>
        <v>2240039606901EMP</v>
      </c>
      <c r="E507" s="45" t="s">
        <v>2995</v>
      </c>
      <c r="F507" s="46" t="s">
        <v>1700</v>
      </c>
      <c r="G507" s="45" t="s">
        <v>2602</v>
      </c>
      <c r="H507" s="45" t="s">
        <v>1714</v>
      </c>
      <c r="I507" s="47" t="s">
        <v>1452</v>
      </c>
      <c r="J507" s="46" t="s">
        <v>2604</v>
      </c>
      <c r="K507" t="str">
        <f t="shared" si="7"/>
        <v>M</v>
      </c>
    </row>
    <row r="508" spans="1:11">
      <c r="A508" s="75" t="s">
        <v>2998</v>
      </c>
      <c r="B508" s="45" t="str">
        <f>_xlfn.XLOOKUP(Tabla8[[#This Row],[Codigo Area Liquidacion]],TBLAREA[PLANTA],TBLAREA[PROG])</f>
        <v>01</v>
      </c>
      <c r="C508" s="46" t="s">
        <v>2527</v>
      </c>
      <c r="D508" s="45" t="str">
        <f>Tabla8[[#This Row],[Numero Documento]]&amp;Tabla8[[#This Row],[PROG]]&amp;LEFT(Tabla8[[#This Row],[Tipo Empleado]],3)</f>
        <v>0730001545501EMP</v>
      </c>
      <c r="E508" s="45" t="s">
        <v>2997</v>
      </c>
      <c r="F508" s="46" t="s">
        <v>192</v>
      </c>
      <c r="G508" s="45" t="s">
        <v>2602</v>
      </c>
      <c r="H508" s="45" t="s">
        <v>552</v>
      </c>
      <c r="I508" s="47" t="s">
        <v>1468</v>
      </c>
      <c r="J508" s="46" t="s">
        <v>2604</v>
      </c>
      <c r="K508" t="str">
        <f t="shared" si="7"/>
        <v>M</v>
      </c>
    </row>
    <row r="509" spans="1:11">
      <c r="A509" s="75" t="s">
        <v>3260</v>
      </c>
      <c r="B509" s="45" t="str">
        <f>_xlfn.XLOOKUP(Tabla8[[#This Row],[Codigo Area Liquidacion]],TBLAREA[PLANTA],TBLAREA[PROG])</f>
        <v>01</v>
      </c>
      <c r="C509" s="46" t="s">
        <v>2535</v>
      </c>
      <c r="D509" s="45" t="str">
        <f>Tabla8[[#This Row],[Numero Documento]]&amp;Tabla8[[#This Row],[PROG]]&amp;LEFT(Tabla8[[#This Row],[Tipo Empleado]],3)</f>
        <v>0760022149801PER</v>
      </c>
      <c r="E509" s="45" t="s">
        <v>3281</v>
      </c>
      <c r="F509" s="46" t="s">
        <v>895</v>
      </c>
      <c r="G509" s="45" t="s">
        <v>2602</v>
      </c>
      <c r="H509" s="45" t="s">
        <v>943</v>
      </c>
      <c r="I509" s="47" t="s">
        <v>1458</v>
      </c>
      <c r="J509" s="46" t="s">
        <v>2604</v>
      </c>
      <c r="K509" t="str">
        <f t="shared" si="7"/>
        <v>M</v>
      </c>
    </row>
    <row r="510" spans="1:11">
      <c r="A510" s="75" t="s">
        <v>2034</v>
      </c>
      <c r="B510" s="45" t="str">
        <f>_xlfn.XLOOKUP(Tabla8[[#This Row],[Codigo Area Liquidacion]],TBLAREA[PLANTA],TBLAREA[PROG])</f>
        <v>13</v>
      </c>
      <c r="C510" s="46" t="s">
        <v>11</v>
      </c>
      <c r="D510" s="45" t="str">
        <f>Tabla8[[#This Row],[Numero Documento]]&amp;Tabla8[[#This Row],[PROG]]&amp;LEFT(Tabla8[[#This Row],[Tipo Empleado]],3)</f>
        <v>0400010904313FIJ</v>
      </c>
      <c r="E510" s="45" t="s">
        <v>1040</v>
      </c>
      <c r="F510" s="46" t="s">
        <v>347</v>
      </c>
      <c r="G510" s="45" t="s">
        <v>2639</v>
      </c>
      <c r="H510" s="45" t="s">
        <v>1707</v>
      </c>
      <c r="I510" s="47" t="s">
        <v>1456</v>
      </c>
      <c r="J510" s="46" t="s">
        <v>2605</v>
      </c>
      <c r="K510" t="str">
        <f t="shared" si="7"/>
        <v>F</v>
      </c>
    </row>
    <row r="511" spans="1:11">
      <c r="A511" s="75" t="s">
        <v>1869</v>
      </c>
      <c r="B511" s="45" t="str">
        <f>_xlfn.XLOOKUP(Tabla8[[#This Row],[Codigo Area Liquidacion]],TBLAREA[PLANTA],TBLAREA[PROG])</f>
        <v>01</v>
      </c>
      <c r="C511" s="46" t="s">
        <v>11</v>
      </c>
      <c r="D511" s="45" t="str">
        <f>Tabla8[[#This Row],[Numero Documento]]&amp;Tabla8[[#This Row],[PROG]]&amp;LEFT(Tabla8[[#This Row],[Tipo Empleado]],3)</f>
        <v>0010940960701FIJ</v>
      </c>
      <c r="E511" s="45" t="s">
        <v>954</v>
      </c>
      <c r="F511" s="46" t="s">
        <v>32</v>
      </c>
      <c r="G511" s="45" t="s">
        <v>2602</v>
      </c>
      <c r="H511" s="45" t="s">
        <v>1708</v>
      </c>
      <c r="I511" s="47" t="s">
        <v>1448</v>
      </c>
      <c r="J511" s="46" t="s">
        <v>2604</v>
      </c>
      <c r="K511" t="str">
        <f t="shared" si="7"/>
        <v>M</v>
      </c>
    </row>
    <row r="512" spans="1:11">
      <c r="A512" s="75" t="s">
        <v>2460</v>
      </c>
      <c r="B512" s="45" t="str">
        <f>_xlfn.XLOOKUP(Tabla8[[#This Row],[Codigo Area Liquidacion]],TBLAREA[PLANTA],TBLAREA[PROG])</f>
        <v>01</v>
      </c>
      <c r="C512" s="46" t="s">
        <v>2535</v>
      </c>
      <c r="D512" s="45" t="str">
        <f>Tabla8[[#This Row],[Numero Documento]]&amp;Tabla8[[#This Row],[PROG]]&amp;LEFT(Tabla8[[#This Row],[Tipo Empleado]],3)</f>
        <v>0080032966601PER</v>
      </c>
      <c r="E512" s="45" t="s">
        <v>979</v>
      </c>
      <c r="F512" s="46" t="s">
        <v>895</v>
      </c>
      <c r="G512" s="45" t="s">
        <v>2602</v>
      </c>
      <c r="H512" s="45" t="s">
        <v>943</v>
      </c>
      <c r="I512" s="47" t="s">
        <v>1458</v>
      </c>
      <c r="J512" s="46" t="s">
        <v>2605</v>
      </c>
      <c r="K512" t="str">
        <f t="shared" si="7"/>
        <v>F</v>
      </c>
    </row>
    <row r="513" spans="1:11">
      <c r="A513" s="75" t="s">
        <v>3001</v>
      </c>
      <c r="B513" s="45" t="str">
        <f>_xlfn.XLOOKUP(Tabla8[[#This Row],[Codigo Area Liquidacion]],TBLAREA[PLANTA],TBLAREA[PROG])</f>
        <v>01</v>
      </c>
      <c r="C513" s="46" t="s">
        <v>2527</v>
      </c>
      <c r="D513" s="45" t="str">
        <f>Tabla8[[#This Row],[Numero Documento]]&amp;Tabla8[[#This Row],[PROG]]&amp;LEFT(Tabla8[[#This Row],[Tipo Empleado]],3)</f>
        <v>4020997158501EMP</v>
      </c>
      <c r="E513" s="45" t="s">
        <v>3000</v>
      </c>
      <c r="F513" s="46" t="s">
        <v>1607</v>
      </c>
      <c r="G513" s="45" t="s">
        <v>2602</v>
      </c>
      <c r="H513" s="45" t="s">
        <v>601</v>
      </c>
      <c r="I513" s="47" t="s">
        <v>1453</v>
      </c>
      <c r="J513" s="46" t="s">
        <v>2604</v>
      </c>
      <c r="K513" t="str">
        <f t="shared" si="7"/>
        <v>M</v>
      </c>
    </row>
    <row r="514" spans="1:11">
      <c r="A514" s="75" t="s">
        <v>2329</v>
      </c>
      <c r="B514" s="45" t="str">
        <f>_xlfn.XLOOKUP(Tabla8[[#This Row],[Codigo Area Liquidacion]],TBLAREA[PLANTA],TBLAREA[PROG])</f>
        <v>01</v>
      </c>
      <c r="C514" s="46" t="s">
        <v>2527</v>
      </c>
      <c r="D514" s="45" t="str">
        <f>Tabla8[[#This Row],[Numero Documento]]&amp;Tabla8[[#This Row],[PROG]]&amp;LEFT(Tabla8[[#This Row],[Tipo Empleado]],3)</f>
        <v>0310321754701EMP</v>
      </c>
      <c r="E514" s="45" t="s">
        <v>1639</v>
      </c>
      <c r="F514" s="46" t="s">
        <v>192</v>
      </c>
      <c r="G514" s="45" t="s">
        <v>2602</v>
      </c>
      <c r="H514" s="45" t="s">
        <v>552</v>
      </c>
      <c r="I514" s="47" t="s">
        <v>1468</v>
      </c>
      <c r="J514" s="46" t="s">
        <v>2605</v>
      </c>
      <c r="K514" t="str">
        <f t="shared" si="7"/>
        <v>F</v>
      </c>
    </row>
    <row r="515" spans="1:11">
      <c r="A515" s="75" t="s">
        <v>3003</v>
      </c>
      <c r="B515" s="45" t="str">
        <f>_xlfn.XLOOKUP(Tabla8[[#This Row],[Codigo Area Liquidacion]],TBLAREA[PLANTA],TBLAREA[PROG])</f>
        <v>01</v>
      </c>
      <c r="C515" s="46" t="s">
        <v>2527</v>
      </c>
      <c r="D515" s="45" t="str">
        <f>Tabla8[[#This Row],[Numero Documento]]&amp;Tabla8[[#This Row],[PROG]]&amp;LEFT(Tabla8[[#This Row],[Tipo Empleado]],3)</f>
        <v>0011494758301EMP</v>
      </c>
      <c r="E515" s="45" t="s">
        <v>3002</v>
      </c>
      <c r="F515" s="46" t="s">
        <v>1542</v>
      </c>
      <c r="G515" s="45" t="s">
        <v>2602</v>
      </c>
      <c r="H515" s="45" t="s">
        <v>1707</v>
      </c>
      <c r="I515" s="47" t="s">
        <v>1456</v>
      </c>
      <c r="J515" s="46" t="s">
        <v>2605</v>
      </c>
      <c r="K515" t="str">
        <f t="shared" si="7"/>
        <v>F</v>
      </c>
    </row>
    <row r="516" spans="1:11">
      <c r="A516" s="78" t="s">
        <v>3347</v>
      </c>
      <c r="B516" s="45" t="str">
        <f>_xlfn.XLOOKUP(Tabla8[[#This Row],[Codigo Area Liquidacion]],TBLAREA[PLANTA],TBLAREA[PROG])</f>
        <v>01</v>
      </c>
      <c r="C516" s="46" t="s">
        <v>2535</v>
      </c>
      <c r="D516" s="45" t="str">
        <f>Tabla8[[#This Row],[Numero Documento]]&amp;Tabla8[[#This Row],[PROG]]&amp;LEFT(Tabla8[[#This Row],[Tipo Empleado]],3)</f>
        <v>2230140676901PER</v>
      </c>
      <c r="E516" s="45" t="s">
        <v>3365</v>
      </c>
      <c r="F516" s="46" t="s">
        <v>895</v>
      </c>
      <c r="G516" s="45" t="s">
        <v>2602</v>
      </c>
      <c r="H516" s="45" t="s">
        <v>943</v>
      </c>
      <c r="I516" s="47" t="s">
        <v>1458</v>
      </c>
      <c r="J516" s="46" t="s">
        <v>2605</v>
      </c>
      <c r="K516" t="str">
        <f t="shared" ref="K516:K579" si="8">LEFT(J516,1)</f>
        <v>F</v>
      </c>
    </row>
    <row r="517" spans="1:11">
      <c r="A517" s="75" t="s">
        <v>3005</v>
      </c>
      <c r="B517" s="45" t="str">
        <f>_xlfn.XLOOKUP(Tabla8[[#This Row],[Codigo Area Liquidacion]],TBLAREA[PLANTA],TBLAREA[PROG])</f>
        <v>01</v>
      </c>
      <c r="C517" s="46" t="s">
        <v>2527</v>
      </c>
      <c r="D517" s="45" t="str">
        <f>Tabla8[[#This Row],[Numero Documento]]&amp;Tabla8[[#This Row],[PROG]]&amp;LEFT(Tabla8[[#This Row],[Tipo Empleado]],3)</f>
        <v>0011860015401EMP</v>
      </c>
      <c r="E517" s="45" t="s">
        <v>3176</v>
      </c>
      <c r="F517" s="46" t="s">
        <v>2653</v>
      </c>
      <c r="G517" s="45" t="s">
        <v>2602</v>
      </c>
      <c r="H517" s="45" t="s">
        <v>3296</v>
      </c>
      <c r="I517" s="47" t="s">
        <v>3297</v>
      </c>
      <c r="J517" s="46" t="s">
        <v>2605</v>
      </c>
      <c r="K517" t="str">
        <f t="shared" si="8"/>
        <v>F</v>
      </c>
    </row>
    <row r="518" spans="1:11">
      <c r="A518" s="75" t="s">
        <v>3007</v>
      </c>
      <c r="B518" s="45" t="str">
        <f>_xlfn.XLOOKUP(Tabla8[[#This Row],[Codigo Area Liquidacion]],TBLAREA[PLANTA],TBLAREA[PROG])</f>
        <v>01</v>
      </c>
      <c r="C518" s="46" t="s">
        <v>2527</v>
      </c>
      <c r="D518" s="45" t="str">
        <f>Tabla8[[#This Row],[Numero Documento]]&amp;Tabla8[[#This Row],[PROG]]&amp;LEFT(Tabla8[[#This Row],[Tipo Empleado]],3)</f>
        <v>4022079295201EMP</v>
      </c>
      <c r="E518" s="45" t="s">
        <v>3006</v>
      </c>
      <c r="F518" s="46" t="s">
        <v>1005</v>
      </c>
      <c r="G518" s="45" t="s">
        <v>2602</v>
      </c>
      <c r="H518" s="45" t="s">
        <v>552</v>
      </c>
      <c r="I518" s="47" t="s">
        <v>1468</v>
      </c>
      <c r="J518" s="46" t="s">
        <v>2604</v>
      </c>
      <c r="K518" t="str">
        <f t="shared" si="8"/>
        <v>M</v>
      </c>
    </row>
    <row r="519" spans="1:11">
      <c r="A519" s="75" t="s">
        <v>2175</v>
      </c>
      <c r="B519" s="45" t="str">
        <f>_xlfn.XLOOKUP(Tabla8[[#This Row],[Codigo Area Liquidacion]],TBLAREA[PLANTA],TBLAREA[PROG])</f>
        <v>11</v>
      </c>
      <c r="C519" s="46" t="s">
        <v>11</v>
      </c>
      <c r="D519" s="45" t="str">
        <f>Tabla8[[#This Row],[Numero Documento]]&amp;Tabla8[[#This Row],[PROG]]&amp;LEFT(Tabla8[[#This Row],[Tipo Empleado]],3)</f>
        <v>4022290899411FIJ</v>
      </c>
      <c r="E519" s="45" t="s">
        <v>1692</v>
      </c>
      <c r="F519" s="46" t="s">
        <v>22</v>
      </c>
      <c r="G519" s="45" t="s">
        <v>2610</v>
      </c>
      <c r="H519" s="45" t="s">
        <v>698</v>
      </c>
      <c r="I519" s="47" t="s">
        <v>1451</v>
      </c>
      <c r="J519" s="46" t="s">
        <v>2604</v>
      </c>
      <c r="K519" t="str">
        <f t="shared" si="8"/>
        <v>M</v>
      </c>
    </row>
    <row r="520" spans="1:11">
      <c r="A520" s="75" t="s">
        <v>1870</v>
      </c>
      <c r="B520" s="45" t="str">
        <f>_xlfn.XLOOKUP(Tabla8[[#This Row],[Codigo Area Liquidacion]],TBLAREA[PLANTA],TBLAREA[PROG])</f>
        <v>01</v>
      </c>
      <c r="C520" s="46" t="s">
        <v>11</v>
      </c>
      <c r="D520" s="45" t="str">
        <f>Tabla8[[#This Row],[Numero Documento]]&amp;Tabla8[[#This Row],[PROG]]&amp;LEFT(Tabla8[[#This Row],[Tipo Empleado]],3)</f>
        <v>4022064964001FIJ</v>
      </c>
      <c r="E520" s="45" t="s">
        <v>320</v>
      </c>
      <c r="F520" s="46" t="s">
        <v>254</v>
      </c>
      <c r="G520" s="45" t="s">
        <v>2602</v>
      </c>
      <c r="H520" s="45" t="s">
        <v>314</v>
      </c>
      <c r="I520" s="47" t="s">
        <v>1473</v>
      </c>
      <c r="J520" s="46" t="s">
        <v>2604</v>
      </c>
      <c r="K520" t="str">
        <f t="shared" si="8"/>
        <v>M</v>
      </c>
    </row>
    <row r="521" spans="1:11">
      <c r="A521" s="75" t="s">
        <v>3009</v>
      </c>
      <c r="B521" s="45" t="str">
        <f>_xlfn.XLOOKUP(Tabla8[[#This Row],[Codigo Area Liquidacion]],TBLAREA[PLANTA],TBLAREA[PROG])</f>
        <v>01</v>
      </c>
      <c r="C521" s="46" t="s">
        <v>2527</v>
      </c>
      <c r="D521" s="45" t="str">
        <f>Tabla8[[#This Row],[Numero Documento]]&amp;Tabla8[[#This Row],[PROG]]&amp;LEFT(Tabla8[[#This Row],[Tipo Empleado]],3)</f>
        <v>0011374584801EMP</v>
      </c>
      <c r="E521" s="45" t="s">
        <v>3008</v>
      </c>
      <c r="F521" s="46" t="s">
        <v>100</v>
      </c>
      <c r="G521" s="45" t="s">
        <v>2602</v>
      </c>
      <c r="H521" s="45" t="s">
        <v>943</v>
      </c>
      <c r="I521" s="47" t="s">
        <v>1458</v>
      </c>
      <c r="J521" s="46" t="s">
        <v>2604</v>
      </c>
      <c r="K521" t="str">
        <f t="shared" si="8"/>
        <v>M</v>
      </c>
    </row>
    <row r="522" spans="1:11">
      <c r="A522" s="75" t="s">
        <v>2330</v>
      </c>
      <c r="B522" s="45" t="str">
        <f>_xlfn.XLOOKUP(Tabla8[[#This Row],[Codigo Area Liquidacion]],TBLAREA[PLANTA],TBLAREA[PROG])</f>
        <v>01</v>
      </c>
      <c r="C522" s="46" t="s">
        <v>2527</v>
      </c>
      <c r="D522" s="45" t="str">
        <f>Tabla8[[#This Row],[Numero Documento]]&amp;Tabla8[[#This Row],[PROG]]&amp;LEFT(Tabla8[[#This Row],[Tipo Empleado]],3)</f>
        <v>0010103218301EMP</v>
      </c>
      <c r="E522" s="45" t="s">
        <v>1412</v>
      </c>
      <c r="F522" s="46" t="s">
        <v>100</v>
      </c>
      <c r="G522" s="45" t="s">
        <v>2602</v>
      </c>
      <c r="H522" s="45" t="s">
        <v>1705</v>
      </c>
      <c r="I522" s="47" t="s">
        <v>1461</v>
      </c>
      <c r="J522" s="46" t="s">
        <v>2604</v>
      </c>
      <c r="K522" t="str">
        <f t="shared" si="8"/>
        <v>M</v>
      </c>
    </row>
    <row r="523" spans="1:11">
      <c r="A523" s="75" t="s">
        <v>2176</v>
      </c>
      <c r="B523" s="45" t="str">
        <f>_xlfn.XLOOKUP(Tabla8[[#This Row],[Codigo Area Liquidacion]],TBLAREA[PLANTA],TBLAREA[PROG])</f>
        <v>11</v>
      </c>
      <c r="C523" s="46" t="s">
        <v>11</v>
      </c>
      <c r="D523" s="45" t="str">
        <f>Tabla8[[#This Row],[Numero Documento]]&amp;Tabla8[[#This Row],[PROG]]&amp;LEFT(Tabla8[[#This Row],[Tipo Empleado]],3)</f>
        <v>0310293202111FIJ</v>
      </c>
      <c r="E523" s="45" t="s">
        <v>35</v>
      </c>
      <c r="F523" s="46" t="s">
        <v>36</v>
      </c>
      <c r="G523" s="45" t="s">
        <v>2610</v>
      </c>
      <c r="H523" s="45" t="s">
        <v>18</v>
      </c>
      <c r="I523" s="47" t="s">
        <v>1508</v>
      </c>
      <c r="J523" s="46" t="s">
        <v>2604</v>
      </c>
      <c r="K523" t="str">
        <f t="shared" si="8"/>
        <v>M</v>
      </c>
    </row>
    <row r="524" spans="1:11">
      <c r="A524" s="75" t="s">
        <v>1322</v>
      </c>
      <c r="B524" s="45" t="str">
        <f>_xlfn.XLOOKUP(Tabla8[[#This Row],[Codigo Area Liquidacion]],TBLAREA[PLANTA],TBLAREA[PROG])</f>
        <v>11</v>
      </c>
      <c r="C524" s="46" t="s">
        <v>11</v>
      </c>
      <c r="D524" s="45" t="str">
        <f>Tabla8[[#This Row],[Numero Documento]]&amp;Tabla8[[#This Row],[PROG]]&amp;LEFT(Tabla8[[#This Row],[Tipo Empleado]],3)</f>
        <v>0310216583811FIJ</v>
      </c>
      <c r="E524" s="45" t="s">
        <v>37</v>
      </c>
      <c r="F524" s="46" t="s">
        <v>38</v>
      </c>
      <c r="G524" s="45" t="s">
        <v>2610</v>
      </c>
      <c r="H524" s="45" t="s">
        <v>18</v>
      </c>
      <c r="I524" s="47" t="s">
        <v>1508</v>
      </c>
      <c r="J524" s="46" t="s">
        <v>2604</v>
      </c>
      <c r="K524" t="str">
        <f t="shared" si="8"/>
        <v>M</v>
      </c>
    </row>
    <row r="525" spans="1:11">
      <c r="A525" s="75" t="s">
        <v>2331</v>
      </c>
      <c r="B525" s="45" t="str">
        <f>_xlfn.XLOOKUP(Tabla8[[#This Row],[Codigo Area Liquidacion]],TBLAREA[PLANTA],TBLAREA[PROG])</f>
        <v>01</v>
      </c>
      <c r="C525" s="46" t="s">
        <v>2527</v>
      </c>
      <c r="D525" s="45" t="str">
        <f>Tabla8[[#This Row],[Numero Documento]]&amp;Tabla8[[#This Row],[PROG]]&amp;LEFT(Tabla8[[#This Row],[Tipo Empleado]],3)</f>
        <v>0310378783801EMP</v>
      </c>
      <c r="E525" s="45" t="s">
        <v>1670</v>
      </c>
      <c r="F525" s="46" t="s">
        <v>100</v>
      </c>
      <c r="G525" s="45" t="s">
        <v>2602</v>
      </c>
      <c r="H525" s="45" t="s">
        <v>601</v>
      </c>
      <c r="I525" s="47" t="s">
        <v>1453</v>
      </c>
      <c r="J525" s="46" t="s">
        <v>2604</v>
      </c>
      <c r="K525" t="str">
        <f t="shared" si="8"/>
        <v>M</v>
      </c>
    </row>
    <row r="526" spans="1:11">
      <c r="A526" s="75" t="s">
        <v>2680</v>
      </c>
      <c r="B526" s="45" t="str">
        <f>_xlfn.XLOOKUP(Tabla8[[#This Row],[Codigo Area Liquidacion]],TBLAREA[PLANTA],TBLAREA[PROG])</f>
        <v>01</v>
      </c>
      <c r="C526" s="46" t="s">
        <v>2535</v>
      </c>
      <c r="D526" s="45" t="str">
        <f>Tabla8[[#This Row],[Numero Documento]]&amp;Tabla8[[#This Row],[PROG]]&amp;LEFT(Tabla8[[#This Row],[Tipo Empleado]],3)</f>
        <v>1310000824501PER</v>
      </c>
      <c r="E526" s="45" t="s">
        <v>2666</v>
      </c>
      <c r="F526" s="46" t="s">
        <v>895</v>
      </c>
      <c r="G526" s="45" t="s">
        <v>2602</v>
      </c>
      <c r="H526" s="45" t="s">
        <v>943</v>
      </c>
      <c r="I526" s="47" t="s">
        <v>1458</v>
      </c>
      <c r="J526" s="46" t="s">
        <v>2604</v>
      </c>
      <c r="K526" t="str">
        <f t="shared" si="8"/>
        <v>M</v>
      </c>
    </row>
    <row r="527" spans="1:11">
      <c r="A527" s="75" t="s">
        <v>2035</v>
      </c>
      <c r="B527" s="45" t="str">
        <f>_xlfn.XLOOKUP(Tabla8[[#This Row],[Codigo Area Liquidacion]],TBLAREA[PLANTA],TBLAREA[PROG])</f>
        <v>13</v>
      </c>
      <c r="C527" s="46" t="s">
        <v>11</v>
      </c>
      <c r="D527" s="45" t="str">
        <f>Tabla8[[#This Row],[Numero Documento]]&amp;Tabla8[[#This Row],[PROG]]&amp;LEFT(Tabla8[[#This Row],[Tipo Empleado]],3)</f>
        <v>0020126062713FIJ</v>
      </c>
      <c r="E527" s="45" t="s">
        <v>515</v>
      </c>
      <c r="F527" s="46" t="s">
        <v>27</v>
      </c>
      <c r="G527" s="45" t="s">
        <v>2639</v>
      </c>
      <c r="H527" s="45" t="s">
        <v>1707</v>
      </c>
      <c r="I527" s="47" t="s">
        <v>1456</v>
      </c>
      <c r="J527" s="46" t="s">
        <v>2604</v>
      </c>
      <c r="K527" t="str">
        <f t="shared" si="8"/>
        <v>M</v>
      </c>
    </row>
    <row r="528" spans="1:11">
      <c r="A528" s="75" t="s">
        <v>2177</v>
      </c>
      <c r="B528" s="45" t="str">
        <f>_xlfn.XLOOKUP(Tabla8[[#This Row],[Codigo Area Liquidacion]],TBLAREA[PLANTA],TBLAREA[PROG])</f>
        <v>11</v>
      </c>
      <c r="C528" s="46" t="s">
        <v>11</v>
      </c>
      <c r="D528" s="45" t="str">
        <f>Tabla8[[#This Row],[Numero Documento]]&amp;Tabla8[[#This Row],[PROG]]&amp;LEFT(Tabla8[[#This Row],[Tipo Empleado]],3)</f>
        <v>0120090714311FIJ</v>
      </c>
      <c r="E528" s="45" t="s">
        <v>733</v>
      </c>
      <c r="F528" s="46" t="s">
        <v>734</v>
      </c>
      <c r="G528" s="45" t="s">
        <v>2610</v>
      </c>
      <c r="H528" s="45" t="s">
        <v>698</v>
      </c>
      <c r="I528" s="47" t="s">
        <v>1451</v>
      </c>
      <c r="J528" s="46" t="s">
        <v>2604</v>
      </c>
      <c r="K528" t="str">
        <f t="shared" si="8"/>
        <v>M</v>
      </c>
    </row>
    <row r="529" spans="1:11">
      <c r="A529" s="75" t="s">
        <v>2178</v>
      </c>
      <c r="B529" s="45" t="str">
        <f>_xlfn.XLOOKUP(Tabla8[[#This Row],[Codigo Area Liquidacion]],TBLAREA[PLANTA],TBLAREA[PROG])</f>
        <v>11</v>
      </c>
      <c r="C529" s="46" t="s">
        <v>11</v>
      </c>
      <c r="D529" s="45" t="str">
        <f>Tabla8[[#This Row],[Numero Documento]]&amp;Tabla8[[#This Row],[PROG]]&amp;LEFT(Tabla8[[#This Row],[Tipo Empleado]],3)</f>
        <v>0010881988911FIJ</v>
      </c>
      <c r="E529" s="45" t="s">
        <v>166</v>
      </c>
      <c r="F529" s="46" t="s">
        <v>147</v>
      </c>
      <c r="G529" s="45" t="s">
        <v>2610</v>
      </c>
      <c r="H529" s="45" t="s">
        <v>1706</v>
      </c>
      <c r="I529" s="47" t="s">
        <v>1462</v>
      </c>
      <c r="J529" s="46" t="s">
        <v>2604</v>
      </c>
      <c r="K529" t="str">
        <f t="shared" si="8"/>
        <v>M</v>
      </c>
    </row>
    <row r="530" spans="1:11">
      <c r="A530" s="75" t="s">
        <v>2332</v>
      </c>
      <c r="B530" s="45" t="str">
        <f>_xlfn.XLOOKUP(Tabla8[[#This Row],[Codigo Area Liquidacion]],TBLAREA[PLANTA],TBLAREA[PROG])</f>
        <v>01</v>
      </c>
      <c r="C530" s="46" t="s">
        <v>2527</v>
      </c>
      <c r="D530" s="45" t="str">
        <f>Tabla8[[#This Row],[Numero Documento]]&amp;Tabla8[[#This Row],[PROG]]&amp;LEFT(Tabla8[[#This Row],[Tipo Empleado]],3)</f>
        <v>0010265846501EMP</v>
      </c>
      <c r="E530" s="45" t="s">
        <v>1086</v>
      </c>
      <c r="F530" s="46" t="s">
        <v>1087</v>
      </c>
      <c r="G530" s="45" t="s">
        <v>2602</v>
      </c>
      <c r="H530" s="45" t="s">
        <v>1706</v>
      </c>
      <c r="I530" s="47" t="s">
        <v>1462</v>
      </c>
      <c r="J530" s="46" t="s">
        <v>2604</v>
      </c>
      <c r="K530" t="str">
        <f t="shared" si="8"/>
        <v>M</v>
      </c>
    </row>
    <row r="531" spans="1:11">
      <c r="A531" s="75" t="s">
        <v>2461</v>
      </c>
      <c r="B531" s="45" t="str">
        <f>_xlfn.XLOOKUP(Tabla8[[#This Row],[Codigo Area Liquidacion]],TBLAREA[PLANTA],TBLAREA[PROG])</f>
        <v>01</v>
      </c>
      <c r="C531" s="46" t="s">
        <v>2535</v>
      </c>
      <c r="D531" s="45" t="str">
        <f>Tabla8[[#This Row],[Numero Documento]]&amp;Tabla8[[#This Row],[PROG]]&amp;LEFT(Tabla8[[#This Row],[Tipo Empleado]],3)</f>
        <v>0200012262801PER</v>
      </c>
      <c r="E531" s="45" t="s">
        <v>1558</v>
      </c>
      <c r="F531" s="46" t="s">
        <v>895</v>
      </c>
      <c r="G531" s="45" t="s">
        <v>2602</v>
      </c>
      <c r="H531" s="45" t="s">
        <v>943</v>
      </c>
      <c r="I531" s="47" t="s">
        <v>1458</v>
      </c>
      <c r="J531" s="46" t="s">
        <v>2604</v>
      </c>
      <c r="K531" t="str">
        <f t="shared" si="8"/>
        <v>M</v>
      </c>
    </row>
    <row r="532" spans="1:11">
      <c r="A532" s="75" t="s">
        <v>3011</v>
      </c>
      <c r="B532" s="45" t="str">
        <f>_xlfn.XLOOKUP(Tabla8[[#This Row],[Codigo Area Liquidacion]],TBLAREA[PLANTA],TBLAREA[PROG])</f>
        <v>01</v>
      </c>
      <c r="C532" s="46" t="s">
        <v>2527</v>
      </c>
      <c r="D532" s="45" t="str">
        <f>Tabla8[[#This Row],[Numero Documento]]&amp;Tabla8[[#This Row],[PROG]]&amp;LEFT(Tabla8[[#This Row],[Tipo Empleado]],3)</f>
        <v>0011010725701EMP</v>
      </c>
      <c r="E532" s="45" t="s">
        <v>3010</v>
      </c>
      <c r="F532" s="46" t="s">
        <v>256</v>
      </c>
      <c r="G532" s="45" t="s">
        <v>2602</v>
      </c>
      <c r="H532" s="45" t="s">
        <v>304</v>
      </c>
      <c r="I532" s="47" t="s">
        <v>1467</v>
      </c>
      <c r="J532" s="46" t="s">
        <v>2604</v>
      </c>
      <c r="K532" t="str">
        <f t="shared" si="8"/>
        <v>M</v>
      </c>
    </row>
    <row r="533" spans="1:11">
      <c r="A533" s="75" t="s">
        <v>2462</v>
      </c>
      <c r="B533" s="45" t="str">
        <f>_xlfn.XLOOKUP(Tabla8[[#This Row],[Codigo Area Liquidacion]],TBLAREA[PLANTA],TBLAREA[PROG])</f>
        <v>01</v>
      </c>
      <c r="C533" s="46" t="s">
        <v>2535</v>
      </c>
      <c r="D533" s="45" t="str">
        <f>Tabla8[[#This Row],[Numero Documento]]&amp;Tabla8[[#This Row],[PROG]]&amp;LEFT(Tabla8[[#This Row],[Tipo Empleado]],3)</f>
        <v>0011146677701PER</v>
      </c>
      <c r="E533" s="45" t="s">
        <v>1426</v>
      </c>
      <c r="F533" s="46" t="s">
        <v>3167</v>
      </c>
      <c r="G533" s="45" t="s">
        <v>2602</v>
      </c>
      <c r="H533" s="45" t="s">
        <v>943</v>
      </c>
      <c r="I533" s="47" t="s">
        <v>1458</v>
      </c>
      <c r="J533" s="46" t="s">
        <v>2604</v>
      </c>
      <c r="K533" t="str">
        <f t="shared" si="8"/>
        <v>M</v>
      </c>
    </row>
    <row r="534" spans="1:11">
      <c r="A534" s="75" t="s">
        <v>2179</v>
      </c>
      <c r="B534" s="45" t="str">
        <f>_xlfn.XLOOKUP(Tabla8[[#This Row],[Codigo Area Liquidacion]],TBLAREA[PLANTA],TBLAREA[PROG])</f>
        <v>11</v>
      </c>
      <c r="C534" s="46" t="s">
        <v>11</v>
      </c>
      <c r="D534" s="45" t="str">
        <f>Tabla8[[#This Row],[Numero Documento]]&amp;Tabla8[[#This Row],[PROG]]&amp;LEFT(Tabla8[[#This Row],[Tipo Empleado]],3)</f>
        <v>0010488203011FIJ</v>
      </c>
      <c r="E534" s="45" t="s">
        <v>167</v>
      </c>
      <c r="F534" s="46" t="s">
        <v>132</v>
      </c>
      <c r="G534" s="45" t="s">
        <v>2610</v>
      </c>
      <c r="H534" s="45" t="s">
        <v>1706</v>
      </c>
      <c r="I534" s="47" t="s">
        <v>1462</v>
      </c>
      <c r="J534" s="46" t="s">
        <v>2604</v>
      </c>
      <c r="K534" t="str">
        <f t="shared" si="8"/>
        <v>M</v>
      </c>
    </row>
    <row r="535" spans="1:11">
      <c r="A535" s="75" t="s">
        <v>2273</v>
      </c>
      <c r="B535" s="45" t="str">
        <f>_xlfn.XLOOKUP(Tabla8[[#This Row],[Codigo Area Liquidacion]],TBLAREA[PLANTA],TBLAREA[PROG])</f>
        <v>11</v>
      </c>
      <c r="C535" s="46" t="s">
        <v>11</v>
      </c>
      <c r="D535" s="45" t="str">
        <f>Tabla8[[#This Row],[Numero Documento]]&amp;Tabla8[[#This Row],[PROG]]&amp;LEFT(Tabla8[[#This Row],[Tipo Empleado]],3)</f>
        <v>4023459542511FIJ</v>
      </c>
      <c r="E535" s="45" t="s">
        <v>1624</v>
      </c>
      <c r="F535" s="46" t="s">
        <v>127</v>
      </c>
      <c r="G535" s="45" t="s">
        <v>2610</v>
      </c>
      <c r="H535" s="45" t="s">
        <v>106</v>
      </c>
      <c r="I535" s="47" t="s">
        <v>1469</v>
      </c>
      <c r="J535" s="46" t="s">
        <v>2605</v>
      </c>
      <c r="K535" t="str">
        <f t="shared" si="8"/>
        <v>F</v>
      </c>
    </row>
    <row r="536" spans="1:11">
      <c r="A536" s="75" t="s">
        <v>2820</v>
      </c>
      <c r="B536" s="45" t="str">
        <f>_xlfn.XLOOKUP(Tabla8[[#This Row],[Codigo Area Liquidacion]],TBLAREA[PLANTA],TBLAREA[PROG])</f>
        <v>01</v>
      </c>
      <c r="C536" s="46" t="s">
        <v>2535</v>
      </c>
      <c r="D536" s="45" t="str">
        <f>Tabla8[[#This Row],[Numero Documento]]&amp;Tabla8[[#This Row],[PROG]]&amp;LEFT(Tabla8[[#This Row],[Tipo Empleado]],3)</f>
        <v>4021573321901PER</v>
      </c>
      <c r="E536" s="45" t="s">
        <v>2819</v>
      </c>
      <c r="F536" s="46" t="s">
        <v>895</v>
      </c>
      <c r="G536" s="45" t="s">
        <v>2602</v>
      </c>
      <c r="H536" s="45" t="s">
        <v>943</v>
      </c>
      <c r="I536" s="47" t="s">
        <v>1458</v>
      </c>
      <c r="J536" s="46" t="s">
        <v>2604</v>
      </c>
      <c r="K536" t="str">
        <f t="shared" si="8"/>
        <v>M</v>
      </c>
    </row>
    <row r="537" spans="1:11">
      <c r="A537" s="75" t="s">
        <v>2463</v>
      </c>
      <c r="B537" s="45" t="str">
        <f>_xlfn.XLOOKUP(Tabla8[[#This Row],[Codigo Area Liquidacion]],TBLAREA[PLANTA],TBLAREA[PROG])</f>
        <v>01</v>
      </c>
      <c r="C537" s="46" t="s">
        <v>2535</v>
      </c>
      <c r="D537" s="45" t="str">
        <f>Tabla8[[#This Row],[Numero Documento]]&amp;Tabla8[[#This Row],[PROG]]&amp;LEFT(Tabla8[[#This Row],[Tipo Empleado]],3)</f>
        <v>0011259722401PER</v>
      </c>
      <c r="E537" s="45" t="s">
        <v>1535</v>
      </c>
      <c r="F537" s="46" t="s">
        <v>895</v>
      </c>
      <c r="G537" s="45" t="s">
        <v>2602</v>
      </c>
      <c r="H537" s="45" t="s">
        <v>943</v>
      </c>
      <c r="I537" s="47" t="s">
        <v>1458</v>
      </c>
      <c r="J537" s="46" t="s">
        <v>2604</v>
      </c>
      <c r="K537" t="str">
        <f t="shared" si="8"/>
        <v>M</v>
      </c>
    </row>
    <row r="538" spans="1:11">
      <c r="A538" s="75" t="s">
        <v>1871</v>
      </c>
      <c r="B538" s="45" t="str">
        <f>_xlfn.XLOOKUP(Tabla8[[#This Row],[Codigo Area Liquidacion]],TBLAREA[PLANTA],TBLAREA[PROG])</f>
        <v>01</v>
      </c>
      <c r="C538" s="46" t="s">
        <v>11</v>
      </c>
      <c r="D538" s="45" t="str">
        <f>Tabla8[[#This Row],[Numero Documento]]&amp;Tabla8[[#This Row],[PROG]]&amp;LEFT(Tabla8[[#This Row],[Tipo Empleado]],3)</f>
        <v>0010025001801FIJ</v>
      </c>
      <c r="E538" s="45" t="s">
        <v>1513</v>
      </c>
      <c r="F538" s="46" t="s">
        <v>30</v>
      </c>
      <c r="G538" s="45" t="s">
        <v>2602</v>
      </c>
      <c r="H538" s="45" t="s">
        <v>261</v>
      </c>
      <c r="I538" s="47" t="s">
        <v>1466</v>
      </c>
      <c r="J538" s="46" t="s">
        <v>2604</v>
      </c>
      <c r="K538" t="str">
        <f t="shared" si="8"/>
        <v>M</v>
      </c>
    </row>
    <row r="539" spans="1:11">
      <c r="A539" s="75" t="s">
        <v>1872</v>
      </c>
      <c r="B539" s="45" t="str">
        <f>_xlfn.XLOOKUP(Tabla8[[#This Row],[Codigo Area Liquidacion]],TBLAREA[PLANTA],TBLAREA[PROG])</f>
        <v>01</v>
      </c>
      <c r="C539" s="46" t="s">
        <v>11</v>
      </c>
      <c r="D539" s="45" t="str">
        <f>Tabla8[[#This Row],[Numero Documento]]&amp;Tabla8[[#This Row],[PROG]]&amp;LEFT(Tabla8[[#This Row],[Tipo Empleado]],3)</f>
        <v>0540114593201FIJ</v>
      </c>
      <c r="E539" s="45" t="s">
        <v>1074</v>
      </c>
      <c r="F539" s="46" t="s">
        <v>360</v>
      </c>
      <c r="G539" s="45" t="s">
        <v>2602</v>
      </c>
      <c r="H539" s="45" t="s">
        <v>1713</v>
      </c>
      <c r="I539" s="47" t="s">
        <v>1455</v>
      </c>
      <c r="J539" s="46" t="s">
        <v>2604</v>
      </c>
      <c r="K539" t="str">
        <f t="shared" si="8"/>
        <v>M</v>
      </c>
    </row>
    <row r="540" spans="1:11">
      <c r="A540" s="75" t="s">
        <v>1364</v>
      </c>
      <c r="B540" s="45" t="str">
        <f>_xlfn.XLOOKUP(Tabla8[[#This Row],[Codigo Area Liquidacion]],TBLAREA[PLANTA],TBLAREA[PROG])</f>
        <v>11</v>
      </c>
      <c r="C540" s="46" t="s">
        <v>11</v>
      </c>
      <c r="D540" s="45" t="str">
        <f>Tabla8[[#This Row],[Numero Documento]]&amp;Tabla8[[#This Row],[PROG]]&amp;LEFT(Tabla8[[#This Row],[Tipo Empleado]],3)</f>
        <v>0010283004911FIJ</v>
      </c>
      <c r="E540" s="45" t="s">
        <v>122</v>
      </c>
      <c r="F540" s="46" t="s">
        <v>110</v>
      </c>
      <c r="G540" s="45" t="s">
        <v>2610</v>
      </c>
      <c r="H540" s="45" t="s">
        <v>106</v>
      </c>
      <c r="I540" s="47" t="s">
        <v>1469</v>
      </c>
      <c r="J540" s="46" t="s">
        <v>2604</v>
      </c>
      <c r="K540" t="str">
        <f t="shared" si="8"/>
        <v>M</v>
      </c>
    </row>
    <row r="541" spans="1:11">
      <c r="A541" s="75" t="s">
        <v>2464</v>
      </c>
      <c r="B541" s="45" t="str">
        <f>_xlfn.XLOOKUP(Tabla8[[#This Row],[Codigo Area Liquidacion]],TBLAREA[PLANTA],TBLAREA[PROG])</f>
        <v>01</v>
      </c>
      <c r="C541" s="46" t="s">
        <v>2535</v>
      </c>
      <c r="D541" s="45" t="str">
        <f>Tabla8[[#This Row],[Numero Documento]]&amp;Tabla8[[#This Row],[PROG]]&amp;LEFT(Tabla8[[#This Row],[Tipo Empleado]],3)</f>
        <v>0011801017201PER</v>
      </c>
      <c r="E541" s="45" t="s">
        <v>1540</v>
      </c>
      <c r="F541" s="46" t="s">
        <v>895</v>
      </c>
      <c r="G541" s="45" t="s">
        <v>2602</v>
      </c>
      <c r="H541" s="45" t="s">
        <v>943</v>
      </c>
      <c r="I541" s="47" t="s">
        <v>1458</v>
      </c>
      <c r="J541" s="46" t="s">
        <v>2604</v>
      </c>
      <c r="K541" t="str">
        <f t="shared" si="8"/>
        <v>M</v>
      </c>
    </row>
    <row r="542" spans="1:11">
      <c r="A542" s="75" t="s">
        <v>2036</v>
      </c>
      <c r="B542" s="45" t="str">
        <f>_xlfn.XLOOKUP(Tabla8[[#This Row],[Codigo Area Liquidacion]],TBLAREA[PLANTA],TBLAREA[PROG])</f>
        <v>13</v>
      </c>
      <c r="C542" s="46" t="s">
        <v>11</v>
      </c>
      <c r="D542" s="45" t="str">
        <f>Tabla8[[#This Row],[Numero Documento]]&amp;Tabla8[[#This Row],[PROG]]&amp;LEFT(Tabla8[[#This Row],[Tipo Empleado]],3)</f>
        <v>0011097539813FIJ</v>
      </c>
      <c r="E542" s="45" t="s">
        <v>516</v>
      </c>
      <c r="F542" s="46" t="s">
        <v>132</v>
      </c>
      <c r="G542" s="45" t="s">
        <v>2639</v>
      </c>
      <c r="H542" s="45" t="s">
        <v>1707</v>
      </c>
      <c r="I542" s="47" t="s">
        <v>1456</v>
      </c>
      <c r="J542" s="46" t="s">
        <v>2604</v>
      </c>
      <c r="K542" t="str">
        <f t="shared" si="8"/>
        <v>M</v>
      </c>
    </row>
    <row r="543" spans="1:11">
      <c r="A543" s="78" t="s">
        <v>1873</v>
      </c>
      <c r="B543" s="45" t="str">
        <f>_xlfn.XLOOKUP(Tabla8[[#This Row],[Codigo Area Liquidacion]],TBLAREA[PLANTA],TBLAREA[PROG])</f>
        <v>01</v>
      </c>
      <c r="C543" s="46" t="s">
        <v>11</v>
      </c>
      <c r="D543" s="45" t="str">
        <f>Tabla8[[#This Row],[Numero Documento]]&amp;Tabla8[[#This Row],[PROG]]&amp;LEFT(Tabla8[[#This Row],[Tipo Empleado]],3)</f>
        <v>0011415814001FIJ</v>
      </c>
      <c r="E543" s="45" t="s">
        <v>251</v>
      </c>
      <c r="F543" s="46" t="s">
        <v>82</v>
      </c>
      <c r="G543" s="45" t="s">
        <v>2602</v>
      </c>
      <c r="H543" s="45" t="s">
        <v>250</v>
      </c>
      <c r="I543" s="47" t="s">
        <v>1474</v>
      </c>
      <c r="J543" s="46" t="s">
        <v>2604</v>
      </c>
      <c r="K543" t="str">
        <f t="shared" si="8"/>
        <v>M</v>
      </c>
    </row>
    <row r="544" spans="1:11">
      <c r="A544" s="75" t="s">
        <v>1874</v>
      </c>
      <c r="B544" s="45" t="str">
        <f>_xlfn.XLOOKUP(Tabla8[[#This Row],[Codigo Area Liquidacion]],TBLAREA[PLANTA],TBLAREA[PROG])</f>
        <v>01</v>
      </c>
      <c r="C544" s="46" t="s">
        <v>11</v>
      </c>
      <c r="D544" s="45" t="str">
        <f>Tabla8[[#This Row],[Numero Documento]]&amp;Tabla8[[#This Row],[PROG]]&amp;LEFT(Tabla8[[#This Row],[Tipo Empleado]],3)</f>
        <v>0010062184601FIJ</v>
      </c>
      <c r="E544" s="45" t="s">
        <v>222</v>
      </c>
      <c r="F544" s="46" t="s">
        <v>192</v>
      </c>
      <c r="G544" s="45" t="s">
        <v>2602</v>
      </c>
      <c r="H544" s="45" t="s">
        <v>943</v>
      </c>
      <c r="I544" s="47" t="s">
        <v>1458</v>
      </c>
      <c r="J544" s="46" t="s">
        <v>2604</v>
      </c>
      <c r="K544" t="str">
        <f t="shared" si="8"/>
        <v>M</v>
      </c>
    </row>
    <row r="545" spans="1:11">
      <c r="A545" s="75" t="s">
        <v>2037</v>
      </c>
      <c r="B545" s="45" t="str">
        <f>_xlfn.XLOOKUP(Tabla8[[#This Row],[Codigo Area Liquidacion]],TBLAREA[PLANTA],TBLAREA[PROG])</f>
        <v>13</v>
      </c>
      <c r="C545" s="46" t="s">
        <v>11</v>
      </c>
      <c r="D545" s="45" t="str">
        <f>Tabla8[[#This Row],[Numero Documento]]&amp;Tabla8[[#This Row],[PROG]]&amp;LEFT(Tabla8[[#This Row],[Tipo Empleado]],3)</f>
        <v>0011422265613FIJ</v>
      </c>
      <c r="E545" s="45" t="s">
        <v>1536</v>
      </c>
      <c r="F545" s="46" t="s">
        <v>27</v>
      </c>
      <c r="G545" s="45" t="s">
        <v>2639</v>
      </c>
      <c r="H545" s="45" t="s">
        <v>1707</v>
      </c>
      <c r="I545" s="47" t="s">
        <v>1456</v>
      </c>
      <c r="J545" s="46" t="s">
        <v>2604</v>
      </c>
      <c r="K545" t="str">
        <f t="shared" si="8"/>
        <v>M</v>
      </c>
    </row>
    <row r="546" spans="1:11">
      <c r="A546" s="75" t="s">
        <v>3013</v>
      </c>
      <c r="B546" s="45" t="str">
        <f>_xlfn.XLOOKUP(Tabla8[[#This Row],[Codigo Area Liquidacion]],TBLAREA[PLANTA],TBLAREA[PROG])</f>
        <v>01</v>
      </c>
      <c r="C546" s="46" t="s">
        <v>2527</v>
      </c>
      <c r="D546" s="45" t="str">
        <f>Tabla8[[#This Row],[Numero Documento]]&amp;Tabla8[[#This Row],[PROG]]&amp;LEFT(Tabla8[[#This Row],[Tipo Empleado]],3)</f>
        <v>0010020079901EMP</v>
      </c>
      <c r="E546" s="45" t="s">
        <v>3012</v>
      </c>
      <c r="F546" s="46" t="s">
        <v>2699</v>
      </c>
      <c r="G546" s="45" t="s">
        <v>2602</v>
      </c>
      <c r="H546" s="45" t="s">
        <v>822</v>
      </c>
      <c r="I546" s="47" t="s">
        <v>1489</v>
      </c>
      <c r="J546" s="46" t="s">
        <v>2604</v>
      </c>
      <c r="K546" t="str">
        <f t="shared" si="8"/>
        <v>M</v>
      </c>
    </row>
    <row r="547" spans="1:11">
      <c r="A547" s="75" t="s">
        <v>3015</v>
      </c>
      <c r="B547" s="45" t="str">
        <f>_xlfn.XLOOKUP(Tabla8[[#This Row],[Codigo Area Liquidacion]],TBLAREA[PLANTA],TBLAREA[PROG])</f>
        <v>01</v>
      </c>
      <c r="C547" s="46" t="s">
        <v>2527</v>
      </c>
      <c r="D547" s="45" t="str">
        <f>Tabla8[[#This Row],[Numero Documento]]&amp;Tabla8[[#This Row],[PROG]]&amp;LEFT(Tabla8[[#This Row],[Tipo Empleado]],3)</f>
        <v>0110039572001EMP</v>
      </c>
      <c r="E547" s="45" t="s">
        <v>3179</v>
      </c>
      <c r="F547" s="46" t="s">
        <v>921</v>
      </c>
      <c r="G547" s="45" t="s">
        <v>2602</v>
      </c>
      <c r="H547" s="45" t="s">
        <v>1703</v>
      </c>
      <c r="I547" s="47" t="s">
        <v>1504</v>
      </c>
      <c r="J547" s="46" t="s">
        <v>2605</v>
      </c>
      <c r="K547" t="str">
        <f t="shared" si="8"/>
        <v>F</v>
      </c>
    </row>
    <row r="548" spans="1:11">
      <c r="A548" s="75" t="s">
        <v>2180</v>
      </c>
      <c r="B548" s="45" t="str">
        <f>_xlfn.XLOOKUP(Tabla8[[#This Row],[Codigo Area Liquidacion]],TBLAREA[PLANTA],TBLAREA[PROG])</f>
        <v>11</v>
      </c>
      <c r="C548" s="46" t="s">
        <v>11</v>
      </c>
      <c r="D548" s="45" t="str">
        <f>Tabla8[[#This Row],[Numero Documento]]&amp;Tabla8[[#This Row],[PROG]]&amp;LEFT(Tabla8[[#This Row],[Tipo Empleado]],3)</f>
        <v>0310275107411FIJ</v>
      </c>
      <c r="E548" s="45" t="s">
        <v>618</v>
      </c>
      <c r="F548" s="46" t="s">
        <v>30</v>
      </c>
      <c r="G548" s="45" t="s">
        <v>2610</v>
      </c>
      <c r="H548" s="45" t="s">
        <v>601</v>
      </c>
      <c r="I548" s="47" t="s">
        <v>1453</v>
      </c>
      <c r="J548" s="46" t="s">
        <v>2604</v>
      </c>
      <c r="K548" t="str">
        <f t="shared" si="8"/>
        <v>M</v>
      </c>
    </row>
    <row r="549" spans="1:11">
      <c r="A549" s="75" t="s">
        <v>2465</v>
      </c>
      <c r="B549" s="45" t="str">
        <f>_xlfn.XLOOKUP(Tabla8[[#This Row],[Codigo Area Liquidacion]],TBLAREA[PLANTA],TBLAREA[PROG])</f>
        <v>01</v>
      </c>
      <c r="C549" s="46" t="s">
        <v>2535</v>
      </c>
      <c r="D549" s="45" t="str">
        <f>Tabla8[[#This Row],[Numero Documento]]&amp;Tabla8[[#This Row],[PROG]]&amp;LEFT(Tabla8[[#This Row],[Tipo Empleado]],3)</f>
        <v>4022638407701PER</v>
      </c>
      <c r="E549" s="45" t="s">
        <v>1090</v>
      </c>
      <c r="F549" s="46" t="s">
        <v>895</v>
      </c>
      <c r="G549" s="45" t="s">
        <v>2602</v>
      </c>
      <c r="H549" s="45" t="s">
        <v>943</v>
      </c>
      <c r="I549" s="47" t="s">
        <v>1458</v>
      </c>
      <c r="J549" s="46" t="s">
        <v>2604</v>
      </c>
      <c r="K549" t="str">
        <f t="shared" si="8"/>
        <v>M</v>
      </c>
    </row>
    <row r="550" spans="1:11">
      <c r="A550" s="75" t="s">
        <v>1875</v>
      </c>
      <c r="B550" s="45" t="str">
        <f>_xlfn.XLOOKUP(Tabla8[[#This Row],[Codigo Area Liquidacion]],TBLAREA[PLANTA],TBLAREA[PROG])</f>
        <v>01</v>
      </c>
      <c r="C550" s="46" t="s">
        <v>11</v>
      </c>
      <c r="D550" s="45" t="str">
        <f>Tabla8[[#This Row],[Numero Documento]]&amp;Tabla8[[#This Row],[PROG]]&amp;LEFT(Tabla8[[#This Row],[Tipo Empleado]],3)</f>
        <v>4022105053301FIJ</v>
      </c>
      <c r="E550" s="45" t="s">
        <v>792</v>
      </c>
      <c r="F550" s="46" t="s">
        <v>75</v>
      </c>
      <c r="G550" s="45" t="s">
        <v>2602</v>
      </c>
      <c r="H550" s="45" t="s">
        <v>1708</v>
      </c>
      <c r="I550" s="47" t="s">
        <v>1448</v>
      </c>
      <c r="J550" s="46" t="s">
        <v>2604</v>
      </c>
      <c r="K550" t="str">
        <f t="shared" si="8"/>
        <v>M</v>
      </c>
    </row>
    <row r="551" spans="1:11">
      <c r="A551" s="75" t="s">
        <v>2882</v>
      </c>
      <c r="B551" s="45" t="str">
        <f>_xlfn.XLOOKUP(Tabla8[[#This Row],[Codigo Area Liquidacion]],TBLAREA[PLANTA],TBLAREA[PROG])</f>
        <v>11</v>
      </c>
      <c r="C551" s="46" t="s">
        <v>11</v>
      </c>
      <c r="D551" s="45" t="str">
        <f>Tabla8[[#This Row],[Numero Documento]]&amp;Tabla8[[#This Row],[PROG]]&amp;LEFT(Tabla8[[#This Row],[Tipo Empleado]],3)</f>
        <v>0020066608911FIJ</v>
      </c>
      <c r="E551" s="45" t="s">
        <v>2881</v>
      </c>
      <c r="F551" s="46" t="s">
        <v>8</v>
      </c>
      <c r="G551" s="45" t="s">
        <v>2610</v>
      </c>
      <c r="H551" s="45" t="s">
        <v>698</v>
      </c>
      <c r="I551" s="47" t="s">
        <v>1451</v>
      </c>
      <c r="J551" s="46" t="s">
        <v>2604</v>
      </c>
      <c r="K551" t="str">
        <f t="shared" si="8"/>
        <v>M</v>
      </c>
    </row>
    <row r="552" spans="1:11">
      <c r="A552" s="75" t="s">
        <v>3017</v>
      </c>
      <c r="B552" s="45" t="str">
        <f>_xlfn.XLOOKUP(Tabla8[[#This Row],[Codigo Area Liquidacion]],TBLAREA[PLANTA],TBLAREA[PROG])</f>
        <v>01</v>
      </c>
      <c r="C552" s="46" t="s">
        <v>2527</v>
      </c>
      <c r="D552" s="45" t="str">
        <f>Tabla8[[#This Row],[Numero Documento]]&amp;Tabla8[[#This Row],[PROG]]&amp;LEFT(Tabla8[[#This Row],[Tipo Empleado]],3)</f>
        <v>0010152970901EMP</v>
      </c>
      <c r="E552" s="45" t="s">
        <v>3016</v>
      </c>
      <c r="F552" s="46" t="s">
        <v>75</v>
      </c>
      <c r="G552" s="45" t="s">
        <v>2602</v>
      </c>
      <c r="H552" s="45" t="s">
        <v>1708</v>
      </c>
      <c r="I552" s="47" t="s">
        <v>1448</v>
      </c>
      <c r="J552" s="46" t="s">
        <v>2604</v>
      </c>
      <c r="K552" t="str">
        <f t="shared" si="8"/>
        <v>M</v>
      </c>
    </row>
    <row r="553" spans="1:11">
      <c r="A553" s="75" t="s">
        <v>3019</v>
      </c>
      <c r="B553" s="45" t="str">
        <f>_xlfn.XLOOKUP(Tabla8[[#This Row],[Codigo Area Liquidacion]],TBLAREA[PLANTA],TBLAREA[PROG])</f>
        <v>01</v>
      </c>
      <c r="C553" s="46" t="s">
        <v>2527</v>
      </c>
      <c r="D553" s="45" t="str">
        <f>Tabla8[[#This Row],[Numero Documento]]&amp;Tabla8[[#This Row],[PROG]]&amp;LEFT(Tabla8[[#This Row],[Tipo Empleado]],3)</f>
        <v>0730000419401EMP</v>
      </c>
      <c r="E553" s="45" t="s">
        <v>3018</v>
      </c>
      <c r="F553" s="46" t="s">
        <v>256</v>
      </c>
      <c r="G553" s="45" t="s">
        <v>2602</v>
      </c>
      <c r="H553" s="45" t="s">
        <v>943</v>
      </c>
      <c r="I553" s="47" t="s">
        <v>1458</v>
      </c>
      <c r="J553" s="46" t="s">
        <v>2604</v>
      </c>
      <c r="K553" t="str">
        <f t="shared" si="8"/>
        <v>M</v>
      </c>
    </row>
    <row r="554" spans="1:11">
      <c r="A554" s="75" t="s">
        <v>2466</v>
      </c>
      <c r="B554" s="45" t="str">
        <f>_xlfn.XLOOKUP(Tabla8[[#This Row],[Codigo Area Liquidacion]],TBLAREA[PLANTA],TBLAREA[PROG])</f>
        <v>01</v>
      </c>
      <c r="C554" s="46" t="s">
        <v>2535</v>
      </c>
      <c r="D554" s="45" t="str">
        <f>Tabla8[[#This Row],[Numero Documento]]&amp;Tabla8[[#This Row],[PROG]]&amp;LEFT(Tabla8[[#This Row],[Tipo Empleado]],3)</f>
        <v>4021353650701PER</v>
      </c>
      <c r="E554" s="45" t="s">
        <v>1586</v>
      </c>
      <c r="F554" s="46" t="s">
        <v>895</v>
      </c>
      <c r="G554" s="45" t="s">
        <v>2602</v>
      </c>
      <c r="H554" s="45" t="s">
        <v>943</v>
      </c>
      <c r="I554" s="47" t="s">
        <v>1458</v>
      </c>
      <c r="J554" s="46" t="s">
        <v>2604</v>
      </c>
      <c r="K554" t="str">
        <f t="shared" si="8"/>
        <v>M</v>
      </c>
    </row>
    <row r="555" spans="1:11">
      <c r="A555" s="75" t="s">
        <v>1876</v>
      </c>
      <c r="B555" s="45" t="str">
        <f>_xlfn.XLOOKUP(Tabla8[[#This Row],[Codigo Area Liquidacion]],TBLAREA[PLANTA],TBLAREA[PROG])</f>
        <v>01</v>
      </c>
      <c r="C555" s="46" t="s">
        <v>11</v>
      </c>
      <c r="D555" s="45" t="str">
        <f>Tabla8[[#This Row],[Numero Documento]]&amp;Tabla8[[#This Row],[PROG]]&amp;LEFT(Tabla8[[#This Row],[Tipo Empleado]],3)</f>
        <v>0011282603701FIJ</v>
      </c>
      <c r="E555" s="45" t="s">
        <v>217</v>
      </c>
      <c r="F555" s="46" t="s">
        <v>15</v>
      </c>
      <c r="G555" s="45" t="s">
        <v>2602</v>
      </c>
      <c r="H555" s="45" t="s">
        <v>1715</v>
      </c>
      <c r="I555" s="47" t="s">
        <v>1465</v>
      </c>
      <c r="J555" s="46" t="s">
        <v>2604</v>
      </c>
      <c r="K555" t="str">
        <f t="shared" si="8"/>
        <v>M</v>
      </c>
    </row>
    <row r="556" spans="1:11">
      <c r="A556" s="75" t="s">
        <v>1124</v>
      </c>
      <c r="B556" s="45" t="str">
        <f>_xlfn.XLOOKUP(Tabla8[[#This Row],[Codigo Area Liquidacion]],TBLAREA[PLANTA],TBLAREA[PROG])</f>
        <v>01</v>
      </c>
      <c r="C556" s="46" t="s">
        <v>11</v>
      </c>
      <c r="D556" s="45" t="str">
        <f>Tabla8[[#This Row],[Numero Documento]]&amp;Tabla8[[#This Row],[PROG]]&amp;LEFT(Tabla8[[#This Row],[Tipo Empleado]],3)</f>
        <v>0011364937001FIJ</v>
      </c>
      <c r="E556" s="45" t="s">
        <v>833</v>
      </c>
      <c r="F556" s="46" t="s">
        <v>834</v>
      </c>
      <c r="G556" s="45" t="s">
        <v>2602</v>
      </c>
      <c r="H556" s="45" t="s">
        <v>822</v>
      </c>
      <c r="I556" s="47" t="s">
        <v>1489</v>
      </c>
      <c r="J556" s="46" t="s">
        <v>2605</v>
      </c>
      <c r="K556" t="str">
        <f t="shared" si="8"/>
        <v>F</v>
      </c>
    </row>
    <row r="557" spans="1:11">
      <c r="A557" s="78" t="s">
        <v>2038</v>
      </c>
      <c r="B557" s="45" t="str">
        <f>_xlfn.XLOOKUP(Tabla8[[#This Row],[Codigo Area Liquidacion]],TBLAREA[PLANTA],TBLAREA[PROG])</f>
        <v>13</v>
      </c>
      <c r="C557" s="46" t="s">
        <v>11</v>
      </c>
      <c r="D557" s="45" t="str">
        <f>Tabla8[[#This Row],[Numero Documento]]&amp;Tabla8[[#This Row],[PROG]]&amp;LEFT(Tabla8[[#This Row],[Tipo Empleado]],3)</f>
        <v>0470133952713FIJ</v>
      </c>
      <c r="E557" s="45" t="s">
        <v>1566</v>
      </c>
      <c r="F557" s="46" t="s">
        <v>27</v>
      </c>
      <c r="G557" s="45" t="s">
        <v>2639</v>
      </c>
      <c r="H557" s="45" t="s">
        <v>1707</v>
      </c>
      <c r="I557" s="47" t="s">
        <v>1456</v>
      </c>
      <c r="J557" s="46" t="s">
        <v>2604</v>
      </c>
      <c r="K557" t="str">
        <f t="shared" si="8"/>
        <v>M</v>
      </c>
    </row>
    <row r="558" spans="1:11">
      <c r="A558" s="75" t="s">
        <v>3021</v>
      </c>
      <c r="B558" s="45" t="str">
        <f>_xlfn.XLOOKUP(Tabla8[[#This Row],[Codigo Area Liquidacion]],TBLAREA[PLANTA],TBLAREA[PROG])</f>
        <v>01</v>
      </c>
      <c r="C558" s="46" t="s">
        <v>2527</v>
      </c>
      <c r="D558" s="45" t="str">
        <f>Tabla8[[#This Row],[Numero Documento]]&amp;Tabla8[[#This Row],[PROG]]&amp;LEFT(Tabla8[[#This Row],[Tipo Empleado]],3)</f>
        <v>0180068997601EMP</v>
      </c>
      <c r="E558" s="45" t="s">
        <v>3020</v>
      </c>
      <c r="F558" s="46" t="s">
        <v>129</v>
      </c>
      <c r="G558" s="45" t="s">
        <v>2602</v>
      </c>
      <c r="H558" s="45" t="s">
        <v>1708</v>
      </c>
      <c r="I558" s="47" t="s">
        <v>1448</v>
      </c>
      <c r="J558" s="46" t="s">
        <v>2604</v>
      </c>
      <c r="K558" t="str">
        <f t="shared" si="8"/>
        <v>M</v>
      </c>
    </row>
    <row r="559" spans="1:11">
      <c r="A559" s="75" t="s">
        <v>1877</v>
      </c>
      <c r="B559" s="45" t="str">
        <f>_xlfn.XLOOKUP(Tabla8[[#This Row],[Codigo Area Liquidacion]],TBLAREA[PLANTA],TBLAREA[PROG])</f>
        <v>01</v>
      </c>
      <c r="C559" s="46" t="s">
        <v>11</v>
      </c>
      <c r="D559" s="45" t="str">
        <f>Tabla8[[#This Row],[Numero Documento]]&amp;Tabla8[[#This Row],[PROG]]&amp;LEFT(Tabla8[[#This Row],[Tipo Empleado]],3)</f>
        <v>0310542195601FIJ</v>
      </c>
      <c r="E559" s="45" t="s">
        <v>1028</v>
      </c>
      <c r="F559" s="46" t="s">
        <v>794</v>
      </c>
      <c r="G559" s="45" t="s">
        <v>2602</v>
      </c>
      <c r="H559" s="45" t="s">
        <v>1709</v>
      </c>
      <c r="I559" s="47" t="s">
        <v>1479</v>
      </c>
      <c r="J559" s="46" t="s">
        <v>2604</v>
      </c>
      <c r="K559" t="str">
        <f t="shared" si="8"/>
        <v>M</v>
      </c>
    </row>
    <row r="560" spans="1:11">
      <c r="A560" s="75" t="s">
        <v>1878</v>
      </c>
      <c r="B560" s="45" t="str">
        <f>_xlfn.XLOOKUP(Tabla8[[#This Row],[Codigo Area Liquidacion]],TBLAREA[PLANTA],TBLAREA[PROG])</f>
        <v>01</v>
      </c>
      <c r="C560" s="46" t="s">
        <v>11</v>
      </c>
      <c r="D560" s="45" t="str">
        <f>Tabla8[[#This Row],[Numero Documento]]&amp;Tabla8[[#This Row],[PROG]]&amp;LEFT(Tabla8[[#This Row],[Tipo Empleado]],3)</f>
        <v>0011810027001FIJ</v>
      </c>
      <c r="E560" s="45" t="s">
        <v>908</v>
      </c>
      <c r="F560" s="46" t="s">
        <v>59</v>
      </c>
      <c r="G560" s="45" t="s">
        <v>2602</v>
      </c>
      <c r="H560" s="45" t="s">
        <v>221</v>
      </c>
      <c r="I560" s="47" t="s">
        <v>1485</v>
      </c>
      <c r="J560" s="46" t="s">
        <v>2604</v>
      </c>
      <c r="K560" t="str">
        <f t="shared" si="8"/>
        <v>M</v>
      </c>
    </row>
    <row r="561" spans="1:11">
      <c r="A561" s="75" t="s">
        <v>2039</v>
      </c>
      <c r="B561" s="45" t="str">
        <f>_xlfn.XLOOKUP(Tabla8[[#This Row],[Codigo Area Liquidacion]],TBLAREA[PLANTA],TBLAREA[PROG])</f>
        <v>13</v>
      </c>
      <c r="C561" s="46" t="s">
        <v>11</v>
      </c>
      <c r="D561" s="45" t="str">
        <f>Tabla8[[#This Row],[Numero Documento]]&amp;Tabla8[[#This Row],[PROG]]&amp;LEFT(Tabla8[[#This Row],[Tipo Empleado]],3)</f>
        <v>0011946116813FIJ</v>
      </c>
      <c r="E561" s="45" t="s">
        <v>1545</v>
      </c>
      <c r="F561" s="46" t="s">
        <v>27</v>
      </c>
      <c r="G561" s="45" t="s">
        <v>2639</v>
      </c>
      <c r="H561" s="45" t="s">
        <v>1707</v>
      </c>
      <c r="I561" s="47" t="s">
        <v>1456</v>
      </c>
      <c r="J561" s="46" t="s">
        <v>2604</v>
      </c>
      <c r="K561" t="str">
        <f t="shared" si="8"/>
        <v>M</v>
      </c>
    </row>
    <row r="562" spans="1:11">
      <c r="A562" s="75" t="s">
        <v>2333</v>
      </c>
      <c r="B562" s="45" t="str">
        <f>_xlfn.XLOOKUP(Tabla8[[#This Row],[Codigo Area Liquidacion]],TBLAREA[PLANTA],TBLAREA[PROG])</f>
        <v>01</v>
      </c>
      <c r="C562" s="46" t="s">
        <v>2527</v>
      </c>
      <c r="D562" s="45" t="str">
        <f>Tabla8[[#This Row],[Numero Documento]]&amp;Tabla8[[#This Row],[PROG]]&amp;LEFT(Tabla8[[#This Row],[Tipo Empleado]],3)</f>
        <v>0120001307401EMP</v>
      </c>
      <c r="E562" s="45" t="s">
        <v>1414</v>
      </c>
      <c r="F562" s="46" t="s">
        <v>1415</v>
      </c>
      <c r="G562" s="45" t="s">
        <v>2602</v>
      </c>
      <c r="H562" s="45" t="s">
        <v>552</v>
      </c>
      <c r="I562" s="47" t="s">
        <v>1468</v>
      </c>
      <c r="J562" s="46" t="s">
        <v>2604</v>
      </c>
      <c r="K562" t="str">
        <f t="shared" si="8"/>
        <v>M</v>
      </c>
    </row>
    <row r="563" spans="1:11">
      <c r="A563" s="75" t="s">
        <v>3348</v>
      </c>
      <c r="B563" s="45" t="str">
        <f>_xlfn.XLOOKUP(Tabla8[[#This Row],[Codigo Area Liquidacion]],TBLAREA[PLANTA],TBLAREA[PROG])</f>
        <v>01</v>
      </c>
      <c r="C563" s="46" t="s">
        <v>2535</v>
      </c>
      <c r="D563" s="45" t="str">
        <f>Tabla8[[#This Row],[Numero Documento]]&amp;Tabla8[[#This Row],[PROG]]&amp;LEFT(Tabla8[[#This Row],[Tipo Empleado]],3)</f>
        <v>0780014831901PER</v>
      </c>
      <c r="E563" s="45" t="s">
        <v>3366</v>
      </c>
      <c r="F563" s="46" t="s">
        <v>895</v>
      </c>
      <c r="G563" s="45" t="s">
        <v>2602</v>
      </c>
      <c r="H563" s="45" t="s">
        <v>943</v>
      </c>
      <c r="I563" s="47" t="s">
        <v>1458</v>
      </c>
      <c r="J563" s="46" t="s">
        <v>2604</v>
      </c>
      <c r="K563" t="str">
        <f t="shared" si="8"/>
        <v>M</v>
      </c>
    </row>
    <row r="564" spans="1:11">
      <c r="A564" s="75" t="s">
        <v>2040</v>
      </c>
      <c r="B564" s="45" t="str">
        <f>_xlfn.XLOOKUP(Tabla8[[#This Row],[Codigo Area Liquidacion]],TBLAREA[PLANTA],TBLAREA[PROG])</f>
        <v>13</v>
      </c>
      <c r="C564" s="46" t="s">
        <v>11</v>
      </c>
      <c r="D564" s="45" t="str">
        <f>Tabla8[[#This Row],[Numero Documento]]&amp;Tabla8[[#This Row],[PROG]]&amp;LEFT(Tabla8[[#This Row],[Tipo Empleado]],3)</f>
        <v>0490007281213FIJ</v>
      </c>
      <c r="E564" s="45" t="s">
        <v>307</v>
      </c>
      <c r="F564" s="46" t="s">
        <v>27</v>
      </c>
      <c r="G564" s="45" t="s">
        <v>2639</v>
      </c>
      <c r="H564" s="45" t="s">
        <v>1707</v>
      </c>
      <c r="I564" s="47" t="s">
        <v>1456</v>
      </c>
      <c r="J564" s="46" t="s">
        <v>2604</v>
      </c>
      <c r="K564" t="str">
        <f t="shared" si="8"/>
        <v>M</v>
      </c>
    </row>
    <row r="565" spans="1:11">
      <c r="A565" s="75" t="s">
        <v>2181</v>
      </c>
      <c r="B565" s="45" t="str">
        <f>_xlfn.XLOOKUP(Tabla8[[#This Row],[Codigo Area Liquidacion]],TBLAREA[PLANTA],TBLAREA[PROG])</f>
        <v>11</v>
      </c>
      <c r="C565" s="46" t="s">
        <v>11</v>
      </c>
      <c r="D565" s="45" t="str">
        <f>Tabla8[[#This Row],[Numero Documento]]&amp;Tabla8[[#This Row],[PROG]]&amp;LEFT(Tabla8[[#This Row],[Tipo Empleado]],3)</f>
        <v>0011388413411FIJ</v>
      </c>
      <c r="E565" s="45" t="s">
        <v>2615</v>
      </c>
      <c r="F565" s="46" t="s">
        <v>27</v>
      </c>
      <c r="G565" s="45" t="s">
        <v>2610</v>
      </c>
      <c r="H565" s="45" t="s">
        <v>698</v>
      </c>
      <c r="I565" s="47" t="s">
        <v>1451</v>
      </c>
      <c r="J565" s="46" t="s">
        <v>2604</v>
      </c>
      <c r="K565" t="str">
        <f t="shared" si="8"/>
        <v>M</v>
      </c>
    </row>
    <row r="566" spans="1:11">
      <c r="A566" s="75" t="s">
        <v>2182</v>
      </c>
      <c r="B566" s="45" t="str">
        <f>_xlfn.XLOOKUP(Tabla8[[#This Row],[Codigo Area Liquidacion]],TBLAREA[PLANTA],TBLAREA[PROG])</f>
        <v>11</v>
      </c>
      <c r="C566" s="46" t="s">
        <v>11</v>
      </c>
      <c r="D566" s="45" t="str">
        <f>Tabla8[[#This Row],[Numero Documento]]&amp;Tabla8[[#This Row],[PROG]]&amp;LEFT(Tabla8[[#This Row],[Tipo Empleado]],3)</f>
        <v>0010326001411FIJ</v>
      </c>
      <c r="E566" s="45" t="s">
        <v>83</v>
      </c>
      <c r="F566" s="46" t="s">
        <v>84</v>
      </c>
      <c r="G566" s="45" t="s">
        <v>2610</v>
      </c>
      <c r="H566" s="45" t="s">
        <v>73</v>
      </c>
      <c r="I566" s="47" t="s">
        <v>1463</v>
      </c>
      <c r="J566" s="46" t="s">
        <v>2604</v>
      </c>
      <c r="K566" t="str">
        <f t="shared" si="8"/>
        <v>M</v>
      </c>
    </row>
    <row r="567" spans="1:11">
      <c r="A567" s="75" t="s">
        <v>3023</v>
      </c>
      <c r="B567" s="45" t="str">
        <f>_xlfn.XLOOKUP(Tabla8[[#This Row],[Codigo Area Liquidacion]],TBLAREA[PLANTA],TBLAREA[PROG])</f>
        <v>01</v>
      </c>
      <c r="C567" s="46" t="s">
        <v>2527</v>
      </c>
      <c r="D567" s="45" t="str">
        <f>Tabla8[[#This Row],[Numero Documento]]&amp;Tabla8[[#This Row],[PROG]]&amp;LEFT(Tabla8[[#This Row],[Tipo Empleado]],3)</f>
        <v>0270040165201EMP</v>
      </c>
      <c r="E567" s="45" t="s">
        <v>3022</v>
      </c>
      <c r="F567" s="46" t="s">
        <v>983</v>
      </c>
      <c r="G567" s="45" t="s">
        <v>2602</v>
      </c>
      <c r="H567" s="45" t="s">
        <v>552</v>
      </c>
      <c r="I567" s="47" t="s">
        <v>1468</v>
      </c>
      <c r="J567" s="46" t="s">
        <v>2604</v>
      </c>
      <c r="K567" t="str">
        <f t="shared" si="8"/>
        <v>M</v>
      </c>
    </row>
    <row r="568" spans="1:11">
      <c r="A568" s="75" t="s">
        <v>1879</v>
      </c>
      <c r="B568" s="45" t="str">
        <f>_xlfn.XLOOKUP(Tabla8[[#This Row],[Codigo Area Liquidacion]],TBLAREA[PLANTA],TBLAREA[PROG])</f>
        <v>01</v>
      </c>
      <c r="C568" s="46" t="s">
        <v>11</v>
      </c>
      <c r="D568" s="45" t="str">
        <f>Tabla8[[#This Row],[Numero Documento]]&amp;Tabla8[[#This Row],[PROG]]&amp;LEFT(Tabla8[[#This Row],[Tipo Empleado]],3)</f>
        <v>0010575975701FIJ</v>
      </c>
      <c r="E568" s="45" t="s">
        <v>308</v>
      </c>
      <c r="F568" s="46" t="s">
        <v>192</v>
      </c>
      <c r="G568" s="45" t="s">
        <v>2602</v>
      </c>
      <c r="H568" s="45" t="s">
        <v>304</v>
      </c>
      <c r="I568" s="47" t="s">
        <v>1467</v>
      </c>
      <c r="J568" s="46" t="s">
        <v>2604</v>
      </c>
      <c r="K568" t="str">
        <f t="shared" si="8"/>
        <v>M</v>
      </c>
    </row>
    <row r="569" spans="1:11">
      <c r="A569" s="75" t="s">
        <v>2334</v>
      </c>
      <c r="B569" s="45" t="str">
        <f>_xlfn.XLOOKUP(Tabla8[[#This Row],[Codigo Area Liquidacion]],TBLAREA[PLANTA],TBLAREA[PROG])</f>
        <v>01</v>
      </c>
      <c r="C569" s="46" t="s">
        <v>2527</v>
      </c>
      <c r="D569" s="45" t="str">
        <f>Tabla8[[#This Row],[Numero Documento]]&amp;Tabla8[[#This Row],[PROG]]&amp;LEFT(Tabla8[[#This Row],[Tipo Empleado]],3)</f>
        <v>0010011511201EMP</v>
      </c>
      <c r="E569" s="45" t="s">
        <v>1640</v>
      </c>
      <c r="F569" s="46" t="s">
        <v>192</v>
      </c>
      <c r="G569" s="45" t="s">
        <v>2602</v>
      </c>
      <c r="H569" s="45" t="s">
        <v>552</v>
      </c>
      <c r="I569" s="47" t="s">
        <v>1468</v>
      </c>
      <c r="J569" s="46" t="s">
        <v>2604</v>
      </c>
      <c r="K569" t="str">
        <f t="shared" si="8"/>
        <v>M</v>
      </c>
    </row>
    <row r="570" spans="1:11">
      <c r="A570" s="75" t="s">
        <v>2183</v>
      </c>
      <c r="B570" s="45" t="str">
        <f>_xlfn.XLOOKUP(Tabla8[[#This Row],[Codigo Area Liquidacion]],TBLAREA[PLANTA],TBLAREA[PROG])</f>
        <v>11</v>
      </c>
      <c r="C570" s="46" t="s">
        <v>11</v>
      </c>
      <c r="D570" s="45" t="str">
        <f>Tabla8[[#This Row],[Numero Documento]]&amp;Tabla8[[#This Row],[PROG]]&amp;LEFT(Tabla8[[#This Row],[Tipo Empleado]],3)</f>
        <v>0310310428111FIJ</v>
      </c>
      <c r="E570" s="45" t="s">
        <v>619</v>
      </c>
      <c r="F570" s="46" t="s">
        <v>127</v>
      </c>
      <c r="G570" s="45" t="s">
        <v>2610</v>
      </c>
      <c r="H570" s="45" t="s">
        <v>601</v>
      </c>
      <c r="I570" s="47" t="s">
        <v>1453</v>
      </c>
      <c r="J570" s="46" t="s">
        <v>2604</v>
      </c>
      <c r="K570" t="str">
        <f t="shared" si="8"/>
        <v>M</v>
      </c>
    </row>
    <row r="571" spans="1:11">
      <c r="A571" s="75" t="s">
        <v>1880</v>
      </c>
      <c r="B571" s="45" t="str">
        <f>_xlfn.XLOOKUP(Tabla8[[#This Row],[Codigo Area Liquidacion]],TBLAREA[PLANTA],TBLAREA[PROG])</f>
        <v>01</v>
      </c>
      <c r="C571" s="46" t="s">
        <v>11</v>
      </c>
      <c r="D571" s="45" t="str">
        <f>Tabla8[[#This Row],[Numero Documento]]&amp;Tabla8[[#This Row],[PROG]]&amp;LEFT(Tabla8[[#This Row],[Tipo Empleado]],3)</f>
        <v>0010997392501FIJ</v>
      </c>
      <c r="E571" s="45" t="s">
        <v>1680</v>
      </c>
      <c r="F571" s="46" t="s">
        <v>132</v>
      </c>
      <c r="G571" s="45" t="s">
        <v>2602</v>
      </c>
      <c r="H571" s="45" t="s">
        <v>591</v>
      </c>
      <c r="I571" s="47" t="s">
        <v>1450</v>
      </c>
      <c r="J571" s="46" t="s">
        <v>2604</v>
      </c>
      <c r="K571" t="str">
        <f t="shared" si="8"/>
        <v>M</v>
      </c>
    </row>
    <row r="572" spans="1:11">
      <c r="A572" s="75" t="s">
        <v>2184</v>
      </c>
      <c r="B572" s="45" t="str">
        <f>_xlfn.XLOOKUP(Tabla8[[#This Row],[Codigo Area Liquidacion]],TBLAREA[PLANTA],TBLAREA[PROG])</f>
        <v>11</v>
      </c>
      <c r="C572" s="46" t="s">
        <v>11</v>
      </c>
      <c r="D572" s="45" t="str">
        <f>Tabla8[[#This Row],[Numero Documento]]&amp;Tabla8[[#This Row],[PROG]]&amp;LEFT(Tabla8[[#This Row],[Tipo Empleado]],3)</f>
        <v>0310224315511FIJ</v>
      </c>
      <c r="E572" s="45" t="s">
        <v>40</v>
      </c>
      <c r="F572" s="46" t="s">
        <v>27</v>
      </c>
      <c r="G572" s="45" t="s">
        <v>2610</v>
      </c>
      <c r="H572" s="45" t="s">
        <v>18</v>
      </c>
      <c r="I572" s="47" t="s">
        <v>1508</v>
      </c>
      <c r="J572" s="46" t="s">
        <v>2604</v>
      </c>
      <c r="K572" t="str">
        <f t="shared" si="8"/>
        <v>M</v>
      </c>
    </row>
    <row r="573" spans="1:11">
      <c r="A573" s="75" t="s">
        <v>1881</v>
      </c>
      <c r="B573" s="45" t="str">
        <f>_xlfn.XLOOKUP(Tabla8[[#This Row],[Codigo Area Liquidacion]],TBLAREA[PLANTA],TBLAREA[PROG])</f>
        <v>01</v>
      </c>
      <c r="C573" s="46" t="s">
        <v>11</v>
      </c>
      <c r="D573" s="45" t="str">
        <f>Tabla8[[#This Row],[Numero Documento]]&amp;Tabla8[[#This Row],[PROG]]&amp;LEFT(Tabla8[[#This Row],[Tipo Empleado]],3)</f>
        <v>0010975528001FIJ</v>
      </c>
      <c r="E573" s="45" t="s">
        <v>793</v>
      </c>
      <c r="F573" s="46" t="s">
        <v>794</v>
      </c>
      <c r="G573" s="45" t="s">
        <v>2602</v>
      </c>
      <c r="H573" s="45" t="s">
        <v>1708</v>
      </c>
      <c r="I573" s="47" t="s">
        <v>1448</v>
      </c>
      <c r="J573" s="46" t="s">
        <v>2604</v>
      </c>
      <c r="K573" t="str">
        <f t="shared" si="8"/>
        <v>M</v>
      </c>
    </row>
    <row r="574" spans="1:11">
      <c r="A574" s="75" t="s">
        <v>1882</v>
      </c>
      <c r="B574" s="45" t="str">
        <f>_xlfn.XLOOKUP(Tabla8[[#This Row],[Codigo Area Liquidacion]],TBLAREA[PLANTA],TBLAREA[PROG])</f>
        <v>01</v>
      </c>
      <c r="C574" s="46" t="s">
        <v>11</v>
      </c>
      <c r="D574" s="45" t="str">
        <f>Tabla8[[#This Row],[Numero Documento]]&amp;Tabla8[[#This Row],[PROG]]&amp;LEFT(Tabla8[[#This Row],[Tipo Empleado]],3)</f>
        <v>0011095356901FIJ</v>
      </c>
      <c r="E574" s="45" t="s">
        <v>657</v>
      </c>
      <c r="F574" s="46" t="s">
        <v>15</v>
      </c>
      <c r="G574" s="45" t="s">
        <v>2602</v>
      </c>
      <c r="H574" s="45" t="s">
        <v>943</v>
      </c>
      <c r="I574" s="47" t="s">
        <v>1458</v>
      </c>
      <c r="J574" s="46" t="s">
        <v>2604</v>
      </c>
      <c r="K574" t="str">
        <f t="shared" si="8"/>
        <v>M</v>
      </c>
    </row>
    <row r="575" spans="1:11">
      <c r="A575" s="75" t="s">
        <v>2185</v>
      </c>
      <c r="B575" s="45" t="str">
        <f>_xlfn.XLOOKUP(Tabla8[[#This Row],[Codigo Area Liquidacion]],TBLAREA[PLANTA],TBLAREA[PROG])</f>
        <v>11</v>
      </c>
      <c r="C575" s="46" t="s">
        <v>11</v>
      </c>
      <c r="D575" s="45" t="str">
        <f>Tabla8[[#This Row],[Numero Documento]]&amp;Tabla8[[#This Row],[PROG]]&amp;LEFT(Tabla8[[#This Row],[Tipo Empleado]],3)</f>
        <v>0310081644011FIJ</v>
      </c>
      <c r="E575" s="45" t="s">
        <v>1620</v>
      </c>
      <c r="F575" s="46" t="s">
        <v>22</v>
      </c>
      <c r="G575" s="45" t="s">
        <v>2610</v>
      </c>
      <c r="H575" s="45" t="s">
        <v>18</v>
      </c>
      <c r="I575" s="47" t="s">
        <v>1508</v>
      </c>
      <c r="J575" s="46" t="s">
        <v>2604</v>
      </c>
      <c r="K575" t="str">
        <f t="shared" si="8"/>
        <v>M</v>
      </c>
    </row>
    <row r="576" spans="1:11">
      <c r="A576" s="75" t="s">
        <v>2186</v>
      </c>
      <c r="B576" s="45" t="str">
        <f>_xlfn.XLOOKUP(Tabla8[[#This Row],[Codigo Area Liquidacion]],TBLAREA[PLANTA],TBLAREA[PROG])</f>
        <v>11</v>
      </c>
      <c r="C576" s="46" t="s">
        <v>11</v>
      </c>
      <c r="D576" s="45" t="str">
        <f>Tabla8[[#This Row],[Numero Documento]]&amp;Tabla8[[#This Row],[PROG]]&amp;LEFT(Tabla8[[#This Row],[Tipo Empleado]],3)</f>
        <v>0310215662111FIJ</v>
      </c>
      <c r="E576" s="45" t="s">
        <v>41</v>
      </c>
      <c r="F576" s="46" t="s">
        <v>24</v>
      </c>
      <c r="G576" s="45" t="s">
        <v>2610</v>
      </c>
      <c r="H576" s="45" t="s">
        <v>18</v>
      </c>
      <c r="I576" s="47" t="s">
        <v>1508</v>
      </c>
      <c r="J576" s="46" t="s">
        <v>2604</v>
      </c>
      <c r="K576" t="str">
        <f t="shared" si="8"/>
        <v>M</v>
      </c>
    </row>
    <row r="577" spans="1:11">
      <c r="A577" s="75" t="s">
        <v>1230</v>
      </c>
      <c r="B577" s="45" t="str">
        <f>_xlfn.XLOOKUP(Tabla8[[#This Row],[Codigo Area Liquidacion]],TBLAREA[PLANTA],TBLAREA[PROG])</f>
        <v>13</v>
      </c>
      <c r="C577" s="46" t="s">
        <v>11</v>
      </c>
      <c r="D577" s="45" t="str">
        <f>Tabla8[[#This Row],[Numero Documento]]&amp;Tabla8[[#This Row],[PROG]]&amp;LEFT(Tabla8[[#This Row],[Tipo Empleado]],3)</f>
        <v>0010013223213FIJ</v>
      </c>
      <c r="E577" s="45" t="s">
        <v>517</v>
      </c>
      <c r="F577" s="46" t="s">
        <v>30</v>
      </c>
      <c r="G577" s="45" t="s">
        <v>2639</v>
      </c>
      <c r="H577" s="45" t="s">
        <v>1707</v>
      </c>
      <c r="I577" s="47" t="s">
        <v>1456</v>
      </c>
      <c r="J577" s="46" t="s">
        <v>2604</v>
      </c>
      <c r="K577" t="str">
        <f t="shared" si="8"/>
        <v>M</v>
      </c>
    </row>
    <row r="578" spans="1:11">
      <c r="A578" s="75" t="s">
        <v>1125</v>
      </c>
      <c r="B578" s="45" t="str">
        <f>_xlfn.XLOOKUP(Tabla8[[#This Row],[Codigo Area Liquidacion]],TBLAREA[PLANTA],TBLAREA[PROG])</f>
        <v>01</v>
      </c>
      <c r="C578" s="46" t="s">
        <v>11</v>
      </c>
      <c r="D578" s="45" t="str">
        <f>Tabla8[[#This Row],[Numero Documento]]&amp;Tabla8[[#This Row],[PROG]]&amp;LEFT(Tabla8[[#This Row],[Tipo Empleado]],3)</f>
        <v>0011479032201FIJ</v>
      </c>
      <c r="E578" s="45" t="s">
        <v>575</v>
      </c>
      <c r="F578" s="46" t="s">
        <v>378</v>
      </c>
      <c r="G578" s="45" t="s">
        <v>2602</v>
      </c>
      <c r="H578" s="45" t="s">
        <v>572</v>
      </c>
      <c r="I578" s="47" t="s">
        <v>1499</v>
      </c>
      <c r="J578" s="46" t="s">
        <v>2604</v>
      </c>
      <c r="K578" t="str">
        <f t="shared" si="8"/>
        <v>M</v>
      </c>
    </row>
    <row r="579" spans="1:11">
      <c r="A579" s="75" t="s">
        <v>2335</v>
      </c>
      <c r="B579" s="45" t="str">
        <f>_xlfn.XLOOKUP(Tabla8[[#This Row],[Codigo Area Liquidacion]],TBLAREA[PLANTA],TBLAREA[PROG])</f>
        <v>01</v>
      </c>
      <c r="C579" s="46" t="s">
        <v>2527</v>
      </c>
      <c r="D579" s="45" t="str">
        <f>Tabla8[[#This Row],[Numero Documento]]&amp;Tabla8[[#This Row],[PROG]]&amp;LEFT(Tabla8[[#This Row],[Tipo Empleado]],3)</f>
        <v>0011858769001EMP</v>
      </c>
      <c r="E579" s="45" t="s">
        <v>1666</v>
      </c>
      <c r="F579" s="46" t="s">
        <v>129</v>
      </c>
      <c r="G579" s="45" t="s">
        <v>2602</v>
      </c>
      <c r="H579" s="45" t="s">
        <v>572</v>
      </c>
      <c r="I579" s="47" t="s">
        <v>1499</v>
      </c>
      <c r="J579" s="46" t="s">
        <v>2604</v>
      </c>
      <c r="K579" t="str">
        <f t="shared" si="8"/>
        <v>M</v>
      </c>
    </row>
    <row r="580" spans="1:11">
      <c r="A580" s="75" t="s">
        <v>2187</v>
      </c>
      <c r="B580" s="45" t="str">
        <f>_xlfn.XLOOKUP(Tabla8[[#This Row],[Codigo Area Liquidacion]],TBLAREA[PLANTA],TBLAREA[PROG])</f>
        <v>11</v>
      </c>
      <c r="C580" s="46" t="s">
        <v>11</v>
      </c>
      <c r="D580" s="45" t="str">
        <f>Tabla8[[#This Row],[Numero Documento]]&amp;Tabla8[[#This Row],[PROG]]&amp;LEFT(Tabla8[[#This Row],[Tipo Empleado]],3)</f>
        <v>0310114763911FIJ</v>
      </c>
      <c r="E580" s="45" t="s">
        <v>2616</v>
      </c>
      <c r="F580" s="46" t="s">
        <v>43</v>
      </c>
      <c r="G580" s="45" t="s">
        <v>2610</v>
      </c>
      <c r="H580" s="45" t="s">
        <v>18</v>
      </c>
      <c r="I580" s="47" t="s">
        <v>1508</v>
      </c>
      <c r="J580" s="46" t="s">
        <v>2604</v>
      </c>
      <c r="K580" t="str">
        <f t="shared" ref="K580:K643" si="9">LEFT(J580,1)</f>
        <v>M</v>
      </c>
    </row>
    <row r="581" spans="1:11">
      <c r="A581" s="75" t="s">
        <v>3025</v>
      </c>
      <c r="B581" s="45" t="str">
        <f>_xlfn.XLOOKUP(Tabla8[[#This Row],[Codigo Area Liquidacion]],TBLAREA[PLANTA],TBLAREA[PROG])</f>
        <v>01</v>
      </c>
      <c r="C581" s="46" t="s">
        <v>2527</v>
      </c>
      <c r="D581" s="45" t="str">
        <f>Tabla8[[#This Row],[Numero Documento]]&amp;Tabla8[[#This Row],[PROG]]&amp;LEFT(Tabla8[[#This Row],[Tipo Empleado]],3)</f>
        <v>0680002796001EMP</v>
      </c>
      <c r="E581" s="45" t="s">
        <v>3024</v>
      </c>
      <c r="F581" s="46" t="s">
        <v>192</v>
      </c>
      <c r="G581" s="45" t="s">
        <v>2602</v>
      </c>
      <c r="H581" s="45" t="s">
        <v>552</v>
      </c>
      <c r="I581" s="47" t="s">
        <v>1468</v>
      </c>
      <c r="J581" s="46" t="s">
        <v>2604</v>
      </c>
      <c r="K581" t="str">
        <f t="shared" si="9"/>
        <v>M</v>
      </c>
    </row>
    <row r="582" spans="1:11">
      <c r="A582" s="75" t="s">
        <v>2188</v>
      </c>
      <c r="B582" s="45" t="str">
        <f>_xlfn.XLOOKUP(Tabla8[[#This Row],[Codigo Area Liquidacion]],TBLAREA[PLANTA],TBLAREA[PROG])</f>
        <v>11</v>
      </c>
      <c r="C582" s="46" t="s">
        <v>11</v>
      </c>
      <c r="D582" s="45" t="str">
        <f>Tabla8[[#This Row],[Numero Documento]]&amp;Tabla8[[#This Row],[PROG]]&amp;LEFT(Tabla8[[#This Row],[Tipo Empleado]],3)</f>
        <v>0310081311611FIJ</v>
      </c>
      <c r="E582" s="45" t="s">
        <v>44</v>
      </c>
      <c r="F582" s="46" t="s">
        <v>45</v>
      </c>
      <c r="G582" s="45" t="s">
        <v>2610</v>
      </c>
      <c r="H582" s="45" t="s">
        <v>18</v>
      </c>
      <c r="I582" s="47" t="s">
        <v>1508</v>
      </c>
      <c r="J582" s="46" t="s">
        <v>2604</v>
      </c>
      <c r="K582" t="str">
        <f t="shared" si="9"/>
        <v>M</v>
      </c>
    </row>
    <row r="583" spans="1:11">
      <c r="A583" s="75" t="s">
        <v>2407</v>
      </c>
      <c r="B583" s="45" t="str">
        <f>_xlfn.XLOOKUP(Tabla8[[#This Row],[Codigo Area Liquidacion]],TBLAREA[PLANTA],TBLAREA[PROG])</f>
        <v>01</v>
      </c>
      <c r="C583" s="46" t="s">
        <v>2536</v>
      </c>
      <c r="D583" s="45" t="str">
        <f>Tabla8[[#This Row],[Numero Documento]]&amp;Tabla8[[#This Row],[PROG]]&amp;LEFT(Tabla8[[#This Row],[Tipo Empleado]],3)</f>
        <v>0011074372101TRA</v>
      </c>
      <c r="E583" s="45" t="s">
        <v>874</v>
      </c>
      <c r="F583" s="46" t="s">
        <v>875</v>
      </c>
      <c r="G583" s="45" t="s">
        <v>2602</v>
      </c>
      <c r="H583" s="45" t="s">
        <v>943</v>
      </c>
      <c r="I583" s="47" t="s">
        <v>1458</v>
      </c>
      <c r="J583" s="46" t="s">
        <v>2605</v>
      </c>
      <c r="K583" t="str">
        <f t="shared" si="9"/>
        <v>F</v>
      </c>
    </row>
    <row r="584" spans="1:11">
      <c r="A584" s="75" t="s">
        <v>2189</v>
      </c>
      <c r="B584" s="45" t="str">
        <f>_xlfn.XLOOKUP(Tabla8[[#This Row],[Codigo Area Liquidacion]],TBLAREA[PLANTA],TBLAREA[PROG])</f>
        <v>11</v>
      </c>
      <c r="C584" s="46" t="s">
        <v>11</v>
      </c>
      <c r="D584" s="45" t="str">
        <f>Tabla8[[#This Row],[Numero Documento]]&amp;Tabla8[[#This Row],[PROG]]&amp;LEFT(Tabla8[[#This Row],[Tipo Empleado]],3)</f>
        <v>0310067310611FIJ</v>
      </c>
      <c r="E584" s="45" t="s">
        <v>46</v>
      </c>
      <c r="F584" s="46" t="s">
        <v>47</v>
      </c>
      <c r="G584" s="45" t="s">
        <v>2610</v>
      </c>
      <c r="H584" s="45" t="s">
        <v>18</v>
      </c>
      <c r="I584" s="47" t="s">
        <v>1508</v>
      </c>
      <c r="J584" s="46" t="s">
        <v>2605</v>
      </c>
      <c r="K584" t="str">
        <f t="shared" si="9"/>
        <v>F</v>
      </c>
    </row>
    <row r="585" spans="1:11">
      <c r="A585" s="75" t="s">
        <v>1883</v>
      </c>
      <c r="B585" s="45" t="str">
        <f>_xlfn.XLOOKUP(Tabla8[[#This Row],[Codigo Area Liquidacion]],TBLAREA[PLANTA],TBLAREA[PROG])</f>
        <v>01</v>
      </c>
      <c r="C585" s="46" t="s">
        <v>11</v>
      </c>
      <c r="D585" s="45" t="str">
        <f>Tabla8[[#This Row],[Numero Documento]]&amp;Tabla8[[#This Row],[PROG]]&amp;LEFT(Tabla8[[#This Row],[Tipo Empleado]],3)</f>
        <v>0010771374501FIJ</v>
      </c>
      <c r="E585" s="45" t="s">
        <v>1520</v>
      </c>
      <c r="F585" s="46" t="s">
        <v>1521</v>
      </c>
      <c r="G585" s="45" t="s">
        <v>2602</v>
      </c>
      <c r="H585" s="45" t="s">
        <v>591</v>
      </c>
      <c r="I585" s="47" t="s">
        <v>1450</v>
      </c>
      <c r="J585" s="46" t="s">
        <v>2604</v>
      </c>
      <c r="K585" t="str">
        <f t="shared" si="9"/>
        <v>M</v>
      </c>
    </row>
    <row r="586" spans="1:11">
      <c r="A586" s="75" t="s">
        <v>2467</v>
      </c>
      <c r="B586" s="45" t="str">
        <f>_xlfn.XLOOKUP(Tabla8[[#This Row],[Codigo Area Liquidacion]],TBLAREA[PLANTA],TBLAREA[PROG])</f>
        <v>01</v>
      </c>
      <c r="C586" s="46" t="s">
        <v>2535</v>
      </c>
      <c r="D586" s="45" t="str">
        <f>Tabla8[[#This Row],[Numero Documento]]&amp;Tabla8[[#This Row],[PROG]]&amp;LEFT(Tabla8[[#This Row],[Tipo Empleado]],3)</f>
        <v>0011166182301PER</v>
      </c>
      <c r="E586" s="45" t="s">
        <v>1427</v>
      </c>
      <c r="F586" s="46" t="s">
        <v>895</v>
      </c>
      <c r="G586" s="45" t="s">
        <v>2602</v>
      </c>
      <c r="H586" s="45" t="s">
        <v>943</v>
      </c>
      <c r="I586" s="47" t="s">
        <v>1458</v>
      </c>
      <c r="J586" s="46" t="s">
        <v>2604</v>
      </c>
      <c r="K586" t="str">
        <f t="shared" si="9"/>
        <v>M</v>
      </c>
    </row>
    <row r="587" spans="1:11">
      <c r="A587" s="75" t="s">
        <v>1884</v>
      </c>
      <c r="B587" s="45" t="str">
        <f>_xlfn.XLOOKUP(Tabla8[[#This Row],[Codigo Area Liquidacion]],TBLAREA[PLANTA],TBLAREA[PROG])</f>
        <v>01</v>
      </c>
      <c r="C587" s="46" t="s">
        <v>11</v>
      </c>
      <c r="D587" s="45" t="str">
        <f>Tabla8[[#This Row],[Numero Documento]]&amp;Tabla8[[#This Row],[PROG]]&amp;LEFT(Tabla8[[#This Row],[Tipo Empleado]],3)</f>
        <v>0270026081901FIJ</v>
      </c>
      <c r="E587" s="45" t="s">
        <v>795</v>
      </c>
      <c r="F587" s="46" t="s">
        <v>75</v>
      </c>
      <c r="G587" s="45" t="s">
        <v>2602</v>
      </c>
      <c r="H587" s="45" t="s">
        <v>1708</v>
      </c>
      <c r="I587" s="47" t="s">
        <v>1448</v>
      </c>
      <c r="J587" s="46" t="s">
        <v>2604</v>
      </c>
      <c r="K587" t="str">
        <f t="shared" si="9"/>
        <v>M</v>
      </c>
    </row>
    <row r="588" spans="1:11">
      <c r="A588" s="75" t="s">
        <v>2594</v>
      </c>
      <c r="B588" s="45" t="str">
        <f>_xlfn.XLOOKUP(Tabla8[[#This Row],[Codigo Area Liquidacion]],TBLAREA[PLANTA],TBLAREA[PROG])</f>
        <v>01</v>
      </c>
      <c r="C588" s="46" t="s">
        <v>2535</v>
      </c>
      <c r="D588" s="45" t="str">
        <f>Tabla8[[#This Row],[Numero Documento]]&amp;Tabla8[[#This Row],[PROG]]&amp;LEFT(Tabla8[[#This Row],[Tipo Empleado]],3)</f>
        <v>0160018152101PER</v>
      </c>
      <c r="E588" s="45" t="s">
        <v>2593</v>
      </c>
      <c r="F588" s="46" t="s">
        <v>895</v>
      </c>
      <c r="G588" s="45" t="s">
        <v>2602</v>
      </c>
      <c r="H588" s="45" t="s">
        <v>943</v>
      </c>
      <c r="I588" s="47" t="s">
        <v>1458</v>
      </c>
      <c r="J588" s="46" t="s">
        <v>2604</v>
      </c>
      <c r="K588" t="str">
        <f t="shared" si="9"/>
        <v>M</v>
      </c>
    </row>
    <row r="589" spans="1:11">
      <c r="A589" s="75" t="s">
        <v>1885</v>
      </c>
      <c r="B589" s="45" t="str">
        <f>_xlfn.XLOOKUP(Tabla8[[#This Row],[Codigo Area Liquidacion]],TBLAREA[PLANTA],TBLAREA[PROG])</f>
        <v>01</v>
      </c>
      <c r="C589" s="46" t="s">
        <v>11</v>
      </c>
      <c r="D589" s="45" t="str">
        <f>Tabla8[[#This Row],[Numero Documento]]&amp;Tabla8[[#This Row],[PROG]]&amp;LEFT(Tabla8[[#This Row],[Tipo Empleado]],3)</f>
        <v>0030062078801FIJ</v>
      </c>
      <c r="E589" s="45" t="s">
        <v>1437</v>
      </c>
      <c r="F589" s="46" t="s">
        <v>132</v>
      </c>
      <c r="G589" s="45" t="s">
        <v>2602</v>
      </c>
      <c r="H589" s="45" t="s">
        <v>822</v>
      </c>
      <c r="I589" s="47" t="s">
        <v>1489</v>
      </c>
      <c r="J589" s="46" t="s">
        <v>2604</v>
      </c>
      <c r="K589" t="str">
        <f t="shared" si="9"/>
        <v>M</v>
      </c>
    </row>
    <row r="590" spans="1:11">
      <c r="A590" s="75" t="s">
        <v>1296</v>
      </c>
      <c r="B590" s="45" t="str">
        <f>_xlfn.XLOOKUP(Tabla8[[#This Row],[Codigo Area Liquidacion]],TBLAREA[PLANTA],TBLAREA[PROG])</f>
        <v>13</v>
      </c>
      <c r="C590" s="46" t="s">
        <v>11</v>
      </c>
      <c r="D590" s="45" t="str">
        <f>Tabla8[[#This Row],[Numero Documento]]&amp;Tabla8[[#This Row],[PROG]]&amp;LEFT(Tabla8[[#This Row],[Tipo Empleado]],3)</f>
        <v>0010220246213FIJ</v>
      </c>
      <c r="E590" s="45" t="s">
        <v>518</v>
      </c>
      <c r="F590" s="46" t="s">
        <v>27</v>
      </c>
      <c r="G590" s="45" t="s">
        <v>2639</v>
      </c>
      <c r="H590" s="45" t="s">
        <v>1714</v>
      </c>
      <c r="I590" s="47" t="s">
        <v>1452</v>
      </c>
      <c r="J590" s="46" t="s">
        <v>2604</v>
      </c>
      <c r="K590" t="str">
        <f t="shared" si="9"/>
        <v>M</v>
      </c>
    </row>
    <row r="591" spans="1:11">
      <c r="A591" s="75" t="s">
        <v>1126</v>
      </c>
      <c r="B591" s="45" t="str">
        <f>_xlfn.XLOOKUP(Tabla8[[#This Row],[Codigo Area Liquidacion]],TBLAREA[PLANTA],TBLAREA[PROG])</f>
        <v>01</v>
      </c>
      <c r="C591" s="46" t="s">
        <v>11</v>
      </c>
      <c r="D591" s="45" t="str">
        <f>Tabla8[[#This Row],[Numero Documento]]&amp;Tabla8[[#This Row],[PROG]]&amp;LEFT(Tabla8[[#This Row],[Tipo Empleado]],3)</f>
        <v>0011401071301FIJ</v>
      </c>
      <c r="E591" s="45" t="s">
        <v>568</v>
      </c>
      <c r="F591" s="46" t="s">
        <v>82</v>
      </c>
      <c r="G591" s="45" t="s">
        <v>2602</v>
      </c>
      <c r="H591" s="45" t="s">
        <v>569</v>
      </c>
      <c r="I591" s="47" t="s">
        <v>1503</v>
      </c>
      <c r="J591" s="46" t="s">
        <v>2604</v>
      </c>
      <c r="K591" t="str">
        <f t="shared" si="9"/>
        <v>M</v>
      </c>
    </row>
    <row r="592" spans="1:11">
      <c r="A592" s="75" t="s">
        <v>2468</v>
      </c>
      <c r="B592" s="45" t="str">
        <f>_xlfn.XLOOKUP(Tabla8[[#This Row],[Codigo Area Liquidacion]],TBLAREA[PLANTA],TBLAREA[PROG])</f>
        <v>01</v>
      </c>
      <c r="C592" s="46" t="s">
        <v>2535</v>
      </c>
      <c r="D592" s="45" t="str">
        <f>Tabla8[[#This Row],[Numero Documento]]&amp;Tabla8[[#This Row],[PROG]]&amp;LEFT(Tabla8[[#This Row],[Tipo Empleado]],3)</f>
        <v>0200012918501PER</v>
      </c>
      <c r="E592" s="45" t="s">
        <v>1559</v>
      </c>
      <c r="F592" s="46" t="s">
        <v>895</v>
      </c>
      <c r="G592" s="45" t="s">
        <v>2602</v>
      </c>
      <c r="H592" s="45" t="s">
        <v>943</v>
      </c>
      <c r="I592" s="47" t="s">
        <v>1458</v>
      </c>
      <c r="J592" s="46" t="s">
        <v>2604</v>
      </c>
      <c r="K592" t="str">
        <f t="shared" si="9"/>
        <v>M</v>
      </c>
    </row>
    <row r="593" spans="1:11">
      <c r="A593" s="75" t="s">
        <v>3027</v>
      </c>
      <c r="B593" s="45" t="str">
        <f>_xlfn.XLOOKUP(Tabla8[[#This Row],[Codigo Area Liquidacion]],TBLAREA[PLANTA],TBLAREA[PROG])</f>
        <v>01</v>
      </c>
      <c r="C593" s="46" t="s">
        <v>2527</v>
      </c>
      <c r="D593" s="45" t="str">
        <f>Tabla8[[#This Row],[Numero Documento]]&amp;Tabla8[[#This Row],[PROG]]&amp;LEFT(Tabla8[[#This Row],[Tipo Empleado]],3)</f>
        <v>0100108389601EMP</v>
      </c>
      <c r="E593" s="45" t="s">
        <v>3026</v>
      </c>
      <c r="F593" s="46" t="s">
        <v>1607</v>
      </c>
      <c r="G593" s="45" t="s">
        <v>2602</v>
      </c>
      <c r="H593" s="45" t="s">
        <v>933</v>
      </c>
      <c r="I593" s="47" t="s">
        <v>1505</v>
      </c>
      <c r="J593" s="46" t="s">
        <v>2604</v>
      </c>
      <c r="K593" t="str">
        <f t="shared" si="9"/>
        <v>M</v>
      </c>
    </row>
    <row r="594" spans="1:11">
      <c r="A594" s="75" t="s">
        <v>3029</v>
      </c>
      <c r="B594" s="45" t="str">
        <f>_xlfn.XLOOKUP(Tabla8[[#This Row],[Codigo Area Liquidacion]],TBLAREA[PLANTA],TBLAREA[PROG])</f>
        <v>01</v>
      </c>
      <c r="C594" s="46" t="s">
        <v>2527</v>
      </c>
      <c r="D594" s="45" t="str">
        <f>Tabla8[[#This Row],[Numero Documento]]&amp;Tabla8[[#This Row],[PROG]]&amp;LEFT(Tabla8[[#This Row],[Tipo Empleado]],3)</f>
        <v>0490035608201EMP</v>
      </c>
      <c r="E594" s="45" t="s">
        <v>3028</v>
      </c>
      <c r="F594" s="46" t="s">
        <v>75</v>
      </c>
      <c r="G594" s="45" t="s">
        <v>2602</v>
      </c>
      <c r="H594" s="45" t="s">
        <v>1708</v>
      </c>
      <c r="I594" s="47" t="s">
        <v>1448</v>
      </c>
      <c r="J594" s="46" t="s">
        <v>2604</v>
      </c>
      <c r="K594" t="str">
        <f t="shared" si="9"/>
        <v>M</v>
      </c>
    </row>
    <row r="595" spans="1:11">
      <c r="A595" s="75" t="s">
        <v>2469</v>
      </c>
      <c r="B595" s="45" t="str">
        <f>_xlfn.XLOOKUP(Tabla8[[#This Row],[Codigo Area Liquidacion]],TBLAREA[PLANTA],TBLAREA[PROG])</f>
        <v>01</v>
      </c>
      <c r="C595" s="46" t="s">
        <v>2535</v>
      </c>
      <c r="D595" s="45" t="str">
        <f>Tabla8[[#This Row],[Numero Documento]]&amp;Tabla8[[#This Row],[PROG]]&amp;LEFT(Tabla8[[#This Row],[Tipo Empleado]],3)</f>
        <v>0011751558501PER</v>
      </c>
      <c r="E595" s="45" t="s">
        <v>1091</v>
      </c>
      <c r="F595" s="46" t="s">
        <v>895</v>
      </c>
      <c r="G595" s="45" t="s">
        <v>2602</v>
      </c>
      <c r="H595" s="45" t="s">
        <v>943</v>
      </c>
      <c r="I595" s="47" t="s">
        <v>1458</v>
      </c>
      <c r="J595" s="46" t="s">
        <v>2604</v>
      </c>
      <c r="K595" t="str">
        <f t="shared" si="9"/>
        <v>M</v>
      </c>
    </row>
    <row r="596" spans="1:11">
      <c r="A596" s="75" t="s">
        <v>1127</v>
      </c>
      <c r="B596" s="45" t="str">
        <f>_xlfn.XLOOKUP(Tabla8[[#This Row],[Codigo Area Liquidacion]],TBLAREA[PLANTA],TBLAREA[PROG])</f>
        <v>01</v>
      </c>
      <c r="C596" s="46" t="s">
        <v>11</v>
      </c>
      <c r="D596" s="45" t="str">
        <f>Tabla8[[#This Row],[Numero Documento]]&amp;Tabla8[[#This Row],[PROG]]&amp;LEFT(Tabla8[[#This Row],[Tipo Empleado]],3)</f>
        <v>0010360135701FIJ</v>
      </c>
      <c r="E596" s="45" t="s">
        <v>659</v>
      </c>
      <c r="F596" s="46" t="s">
        <v>27</v>
      </c>
      <c r="G596" s="45" t="s">
        <v>2602</v>
      </c>
      <c r="H596" s="45" t="s">
        <v>943</v>
      </c>
      <c r="I596" s="47" t="s">
        <v>1458</v>
      </c>
      <c r="J596" s="46" t="s">
        <v>2604</v>
      </c>
      <c r="K596" t="str">
        <f t="shared" si="9"/>
        <v>M</v>
      </c>
    </row>
    <row r="597" spans="1:11">
      <c r="A597" s="75" t="s">
        <v>2336</v>
      </c>
      <c r="B597" s="45" t="str">
        <f>_xlfn.XLOOKUP(Tabla8[[#This Row],[Codigo Area Liquidacion]],TBLAREA[PLANTA],TBLAREA[PROG])</f>
        <v>01</v>
      </c>
      <c r="C597" s="46" t="s">
        <v>2527</v>
      </c>
      <c r="D597" s="45" t="str">
        <f>Tabla8[[#This Row],[Numero Documento]]&amp;Tabla8[[#This Row],[PROG]]&amp;LEFT(Tabla8[[#This Row],[Tipo Empleado]],3)</f>
        <v>0550027296701EMP</v>
      </c>
      <c r="E597" s="45" t="s">
        <v>1373</v>
      </c>
      <c r="F597" s="46" t="s">
        <v>192</v>
      </c>
      <c r="G597" s="45" t="s">
        <v>2602</v>
      </c>
      <c r="H597" s="45" t="s">
        <v>552</v>
      </c>
      <c r="I597" s="47" t="s">
        <v>1468</v>
      </c>
      <c r="J597" s="46" t="s">
        <v>2604</v>
      </c>
      <c r="K597" t="str">
        <f t="shared" si="9"/>
        <v>M</v>
      </c>
    </row>
    <row r="598" spans="1:11">
      <c r="A598" s="75" t="s">
        <v>2750</v>
      </c>
      <c r="B598" s="45" t="str">
        <f>_xlfn.XLOOKUP(Tabla8[[#This Row],[Codigo Area Liquidacion]],TBLAREA[PLANTA],TBLAREA[PROG])</f>
        <v>01</v>
      </c>
      <c r="C598" s="46" t="s">
        <v>2535</v>
      </c>
      <c r="D598" s="45" t="str">
        <f>Tabla8[[#This Row],[Numero Documento]]&amp;Tabla8[[#This Row],[PROG]]&amp;LEFT(Tabla8[[#This Row],[Tipo Empleado]],3)</f>
        <v>0820022691101PER</v>
      </c>
      <c r="E598" s="45" t="s">
        <v>2722</v>
      </c>
      <c r="F598" s="46" t="s">
        <v>895</v>
      </c>
      <c r="G598" s="45" t="s">
        <v>2602</v>
      </c>
      <c r="H598" s="45" t="s">
        <v>943</v>
      </c>
      <c r="I598" s="47" t="s">
        <v>1458</v>
      </c>
      <c r="J598" s="46" t="s">
        <v>2604</v>
      </c>
      <c r="K598" t="str">
        <f t="shared" si="9"/>
        <v>M</v>
      </c>
    </row>
    <row r="599" spans="1:11">
      <c r="A599" s="75" t="s">
        <v>2041</v>
      </c>
      <c r="B599" s="45" t="str">
        <f>_xlfn.XLOOKUP(Tabla8[[#This Row],[Codigo Area Liquidacion]],TBLAREA[PLANTA],TBLAREA[PROG])</f>
        <v>13</v>
      </c>
      <c r="C599" s="46" t="s">
        <v>11</v>
      </c>
      <c r="D599" s="45" t="str">
        <f>Tabla8[[#This Row],[Numero Documento]]&amp;Tabla8[[#This Row],[PROG]]&amp;LEFT(Tabla8[[#This Row],[Tipo Empleado]],3)</f>
        <v>0730004967813FIJ</v>
      </c>
      <c r="E599" s="45" t="s">
        <v>519</v>
      </c>
      <c r="F599" s="46" t="s">
        <v>27</v>
      </c>
      <c r="G599" s="45" t="s">
        <v>2639</v>
      </c>
      <c r="H599" s="45" t="s">
        <v>1707</v>
      </c>
      <c r="I599" s="47" t="s">
        <v>1456</v>
      </c>
      <c r="J599" s="46" t="s">
        <v>2604</v>
      </c>
      <c r="K599" t="str">
        <f t="shared" si="9"/>
        <v>M</v>
      </c>
    </row>
    <row r="600" spans="1:11">
      <c r="A600" s="75" t="s">
        <v>2042</v>
      </c>
      <c r="B600" s="45" t="str">
        <f>_xlfn.XLOOKUP(Tabla8[[#This Row],[Codigo Area Liquidacion]],TBLAREA[PLANTA],TBLAREA[PROG])</f>
        <v>13</v>
      </c>
      <c r="C600" s="46" t="s">
        <v>11</v>
      </c>
      <c r="D600" s="45" t="str">
        <f>Tabla8[[#This Row],[Numero Documento]]&amp;Tabla8[[#This Row],[PROG]]&amp;LEFT(Tabla8[[#This Row],[Tipo Empleado]],3)</f>
        <v>0470167048313FIJ</v>
      </c>
      <c r="E600" s="45" t="s">
        <v>1567</v>
      </c>
      <c r="F600" s="46" t="s">
        <v>27</v>
      </c>
      <c r="G600" s="45" t="s">
        <v>2639</v>
      </c>
      <c r="H600" s="45" t="s">
        <v>1707</v>
      </c>
      <c r="I600" s="47" t="s">
        <v>1456</v>
      </c>
      <c r="J600" s="46" t="s">
        <v>2604</v>
      </c>
      <c r="K600" t="str">
        <f t="shared" si="9"/>
        <v>M</v>
      </c>
    </row>
    <row r="601" spans="1:11">
      <c r="A601" s="75" t="s">
        <v>2470</v>
      </c>
      <c r="B601" s="45" t="str">
        <f>_xlfn.XLOOKUP(Tabla8[[#This Row],[Codigo Area Liquidacion]],TBLAREA[PLANTA],TBLAREA[PROG])</f>
        <v>01</v>
      </c>
      <c r="C601" s="46" t="s">
        <v>2535</v>
      </c>
      <c r="D601" s="45" t="str">
        <f>Tabla8[[#This Row],[Numero Documento]]&amp;Tabla8[[#This Row],[PROG]]&amp;LEFT(Tabla8[[#This Row],[Tipo Empleado]],3)</f>
        <v>0100117383801PER</v>
      </c>
      <c r="E601" s="45" t="s">
        <v>1549</v>
      </c>
      <c r="F601" s="46" t="s">
        <v>895</v>
      </c>
      <c r="G601" s="45" t="s">
        <v>2602</v>
      </c>
      <c r="H601" s="45" t="s">
        <v>943</v>
      </c>
      <c r="I601" s="47" t="s">
        <v>1458</v>
      </c>
      <c r="J601" s="46" t="s">
        <v>2604</v>
      </c>
      <c r="K601" t="str">
        <f t="shared" si="9"/>
        <v>M</v>
      </c>
    </row>
    <row r="602" spans="1:11">
      <c r="A602" s="75" t="s">
        <v>2190</v>
      </c>
      <c r="B602" s="45" t="str">
        <f>_xlfn.XLOOKUP(Tabla8[[#This Row],[Codigo Area Liquidacion]],TBLAREA[PLANTA],TBLAREA[PROG])</f>
        <v>11</v>
      </c>
      <c r="C602" s="46" t="s">
        <v>11</v>
      </c>
      <c r="D602" s="45" t="str">
        <f>Tabla8[[#This Row],[Numero Documento]]&amp;Tabla8[[#This Row],[PROG]]&amp;LEFT(Tabla8[[#This Row],[Tipo Empleado]],3)</f>
        <v>0010818692511FIJ</v>
      </c>
      <c r="E602" s="45" t="s">
        <v>735</v>
      </c>
      <c r="F602" s="46" t="s">
        <v>391</v>
      </c>
      <c r="G602" s="45" t="s">
        <v>2610</v>
      </c>
      <c r="H602" s="45" t="s">
        <v>698</v>
      </c>
      <c r="I602" s="47" t="s">
        <v>1451</v>
      </c>
      <c r="J602" s="46" t="s">
        <v>2604</v>
      </c>
      <c r="K602" t="str">
        <f t="shared" si="9"/>
        <v>M</v>
      </c>
    </row>
    <row r="603" spans="1:11">
      <c r="A603" s="75" t="s">
        <v>3031</v>
      </c>
      <c r="B603" s="45" t="str">
        <f>_xlfn.XLOOKUP(Tabla8[[#This Row],[Codigo Area Liquidacion]],TBLAREA[PLANTA],TBLAREA[PROG])</f>
        <v>01</v>
      </c>
      <c r="C603" s="46" t="s">
        <v>2527</v>
      </c>
      <c r="D603" s="45" t="str">
        <f>Tabla8[[#This Row],[Numero Documento]]&amp;Tabla8[[#This Row],[PROG]]&amp;LEFT(Tabla8[[#This Row],[Tipo Empleado]],3)</f>
        <v>4020051229701EMP</v>
      </c>
      <c r="E603" s="45" t="s">
        <v>3030</v>
      </c>
      <c r="F603" s="46" t="s">
        <v>1626</v>
      </c>
      <c r="G603" s="45" t="s">
        <v>2602</v>
      </c>
      <c r="H603" s="45" t="s">
        <v>283</v>
      </c>
      <c r="I603" s="47" t="s">
        <v>1447</v>
      </c>
      <c r="J603" s="46" t="s">
        <v>2604</v>
      </c>
      <c r="K603" t="str">
        <f t="shared" si="9"/>
        <v>M</v>
      </c>
    </row>
    <row r="604" spans="1:11">
      <c r="A604" s="75" t="s">
        <v>1886</v>
      </c>
      <c r="B604" s="45" t="str">
        <f>_xlfn.XLOOKUP(Tabla8[[#This Row],[Codigo Area Liquidacion]],TBLAREA[PLANTA],TBLAREA[PROG])</f>
        <v>01</v>
      </c>
      <c r="C604" s="46" t="s">
        <v>11</v>
      </c>
      <c r="D604" s="45" t="str">
        <f>Tabla8[[#This Row],[Numero Documento]]&amp;Tabla8[[#This Row],[PROG]]&amp;LEFT(Tabla8[[#This Row],[Tipo Empleado]],3)</f>
        <v>0730012313501FIJ</v>
      </c>
      <c r="E604" s="45" t="s">
        <v>12</v>
      </c>
      <c r="F604" s="46" t="s">
        <v>13</v>
      </c>
      <c r="G604" s="45" t="s">
        <v>2602</v>
      </c>
      <c r="H604" s="45" t="s">
        <v>1708</v>
      </c>
      <c r="I604" s="47" t="s">
        <v>1448</v>
      </c>
      <c r="J604" s="46" t="s">
        <v>2604</v>
      </c>
      <c r="K604" t="str">
        <f t="shared" si="9"/>
        <v>M</v>
      </c>
    </row>
    <row r="605" spans="1:11">
      <c r="A605" s="75" t="s">
        <v>2191</v>
      </c>
      <c r="B605" s="45" t="str">
        <f>_xlfn.XLOOKUP(Tabla8[[#This Row],[Codigo Area Liquidacion]],TBLAREA[PLANTA],TBLAREA[PROG])</f>
        <v>11</v>
      </c>
      <c r="C605" s="46" t="s">
        <v>11</v>
      </c>
      <c r="D605" s="45" t="str">
        <f>Tabla8[[#This Row],[Numero Documento]]&amp;Tabla8[[#This Row],[PROG]]&amp;LEFT(Tabla8[[#This Row],[Tipo Empleado]],3)</f>
        <v>0010075680811FIJ</v>
      </c>
      <c r="E605" s="45" t="s">
        <v>134</v>
      </c>
      <c r="F605" s="46" t="s">
        <v>135</v>
      </c>
      <c r="G605" s="45" t="s">
        <v>2610</v>
      </c>
      <c r="H605" s="45" t="s">
        <v>295</v>
      </c>
      <c r="I605" s="47" t="s">
        <v>1483</v>
      </c>
      <c r="J605" s="46" t="s">
        <v>2604</v>
      </c>
      <c r="K605" t="str">
        <f t="shared" si="9"/>
        <v>M</v>
      </c>
    </row>
    <row r="606" spans="1:11">
      <c r="A606" s="75" t="s">
        <v>3033</v>
      </c>
      <c r="B606" s="45" t="str">
        <f>_xlfn.XLOOKUP(Tabla8[[#This Row],[Codigo Area Liquidacion]],TBLAREA[PLANTA],TBLAREA[PROG])</f>
        <v>01</v>
      </c>
      <c r="C606" s="46" t="s">
        <v>2527</v>
      </c>
      <c r="D606" s="45" t="str">
        <f>Tabla8[[#This Row],[Numero Documento]]&amp;Tabla8[[#This Row],[PROG]]&amp;LEFT(Tabla8[[#This Row],[Tipo Empleado]],3)</f>
        <v>0010045175601EMP</v>
      </c>
      <c r="E606" s="45" t="s">
        <v>3032</v>
      </c>
      <c r="F606" s="46" t="s">
        <v>75</v>
      </c>
      <c r="G606" s="45" t="s">
        <v>2602</v>
      </c>
      <c r="H606" s="45" t="s">
        <v>1708</v>
      </c>
      <c r="I606" s="47" t="s">
        <v>1448</v>
      </c>
      <c r="J606" s="46" t="s">
        <v>2604</v>
      </c>
      <c r="K606" t="str">
        <f t="shared" si="9"/>
        <v>M</v>
      </c>
    </row>
    <row r="607" spans="1:11">
      <c r="A607" s="75" t="s">
        <v>2043</v>
      </c>
      <c r="B607" s="45" t="str">
        <f>_xlfn.XLOOKUP(Tabla8[[#This Row],[Codigo Area Liquidacion]],TBLAREA[PLANTA],TBLAREA[PROG])</f>
        <v>13</v>
      </c>
      <c r="C607" s="46" t="s">
        <v>11</v>
      </c>
      <c r="D607" s="45" t="str">
        <f>Tabla8[[#This Row],[Numero Documento]]&amp;Tabla8[[#This Row],[PROG]]&amp;LEFT(Tabla8[[#This Row],[Tipo Empleado]],3)</f>
        <v>0010170949113FIJ</v>
      </c>
      <c r="E607" s="45" t="s">
        <v>520</v>
      </c>
      <c r="F607" s="46" t="s">
        <v>59</v>
      </c>
      <c r="G607" s="45" t="s">
        <v>2639</v>
      </c>
      <c r="H607" s="45" t="s">
        <v>1707</v>
      </c>
      <c r="I607" s="47" t="s">
        <v>1456</v>
      </c>
      <c r="J607" s="46" t="s">
        <v>2604</v>
      </c>
      <c r="K607" t="str">
        <f t="shared" si="9"/>
        <v>M</v>
      </c>
    </row>
    <row r="608" spans="1:11">
      <c r="A608" s="75" t="s">
        <v>2822</v>
      </c>
      <c r="B608" s="45" t="str">
        <f>_xlfn.XLOOKUP(Tabla8[[#This Row],[Codigo Area Liquidacion]],TBLAREA[PLANTA],TBLAREA[PROG])</f>
        <v>01</v>
      </c>
      <c r="C608" s="46" t="s">
        <v>2535</v>
      </c>
      <c r="D608" s="45" t="str">
        <f>Tabla8[[#This Row],[Numero Documento]]&amp;Tabla8[[#This Row],[PROG]]&amp;LEFT(Tabla8[[#This Row],[Tipo Empleado]],3)</f>
        <v>0760022474001PER</v>
      </c>
      <c r="E608" s="45" t="s">
        <v>3184</v>
      </c>
      <c r="F608" s="46" t="s">
        <v>895</v>
      </c>
      <c r="G608" s="45" t="s">
        <v>2602</v>
      </c>
      <c r="H608" s="45" t="s">
        <v>943</v>
      </c>
      <c r="I608" s="47" t="s">
        <v>1458</v>
      </c>
      <c r="J608" s="46" t="s">
        <v>2604</v>
      </c>
      <c r="K608" t="str">
        <f t="shared" si="9"/>
        <v>M</v>
      </c>
    </row>
    <row r="609" spans="1:11">
      <c r="A609" s="75" t="s">
        <v>1887</v>
      </c>
      <c r="B609" s="45" t="str">
        <f>_xlfn.XLOOKUP(Tabla8[[#This Row],[Codigo Area Liquidacion]],TBLAREA[PLANTA],TBLAREA[PROG])</f>
        <v>01</v>
      </c>
      <c r="C609" s="46" t="s">
        <v>11</v>
      </c>
      <c r="D609" s="45" t="str">
        <f>Tabla8[[#This Row],[Numero Documento]]&amp;Tabla8[[#This Row],[PROG]]&amp;LEFT(Tabla8[[#This Row],[Tipo Empleado]],3)</f>
        <v>4022250233401FIJ</v>
      </c>
      <c r="E609" s="45" t="s">
        <v>890</v>
      </c>
      <c r="F609" s="46" t="s">
        <v>598</v>
      </c>
      <c r="G609" s="45" t="s">
        <v>2602</v>
      </c>
      <c r="H609" s="45" t="s">
        <v>591</v>
      </c>
      <c r="I609" s="47" t="s">
        <v>1450</v>
      </c>
      <c r="J609" s="46" t="s">
        <v>2604</v>
      </c>
      <c r="K609" t="str">
        <f t="shared" si="9"/>
        <v>M</v>
      </c>
    </row>
    <row r="610" spans="1:11">
      <c r="A610" s="75" t="s">
        <v>2192</v>
      </c>
      <c r="B610" s="45" t="str">
        <f>_xlfn.XLOOKUP(Tabla8[[#This Row],[Codigo Area Liquidacion]],TBLAREA[PLANTA],TBLAREA[PROG])</f>
        <v>11</v>
      </c>
      <c r="C610" s="46" t="s">
        <v>11</v>
      </c>
      <c r="D610" s="45" t="str">
        <f>Tabla8[[#This Row],[Numero Documento]]&amp;Tabla8[[#This Row],[PROG]]&amp;LEFT(Tabla8[[#This Row],[Tipo Empleado]],3)</f>
        <v>0010962685311FIJ</v>
      </c>
      <c r="E610" s="45" t="s">
        <v>737</v>
      </c>
      <c r="F610" s="46" t="s">
        <v>738</v>
      </c>
      <c r="G610" s="45" t="s">
        <v>2610</v>
      </c>
      <c r="H610" s="45" t="s">
        <v>698</v>
      </c>
      <c r="I610" s="47" t="s">
        <v>1451</v>
      </c>
      <c r="J610" s="46" t="s">
        <v>2604</v>
      </c>
      <c r="K610" t="str">
        <f t="shared" si="9"/>
        <v>M</v>
      </c>
    </row>
    <row r="611" spans="1:11">
      <c r="A611" s="75" t="s">
        <v>2193</v>
      </c>
      <c r="B611" s="45" t="str">
        <f>_xlfn.XLOOKUP(Tabla8[[#This Row],[Codigo Area Liquidacion]],TBLAREA[PLANTA],TBLAREA[PROG])</f>
        <v>11</v>
      </c>
      <c r="C611" s="46" t="s">
        <v>11</v>
      </c>
      <c r="D611" s="45" t="str">
        <f>Tabla8[[#This Row],[Numero Documento]]&amp;Tabla8[[#This Row],[PROG]]&amp;LEFT(Tabla8[[#This Row],[Tipo Empleado]],3)</f>
        <v>0011777414111FIJ</v>
      </c>
      <c r="E611" s="45" t="s">
        <v>1747</v>
      </c>
      <c r="F611" s="46" t="s">
        <v>402</v>
      </c>
      <c r="G611" s="45" t="s">
        <v>2610</v>
      </c>
      <c r="H611" s="45" t="s">
        <v>73</v>
      </c>
      <c r="I611" s="47" t="s">
        <v>1463</v>
      </c>
      <c r="J611" s="46" t="s">
        <v>2604</v>
      </c>
      <c r="K611" t="str">
        <f t="shared" si="9"/>
        <v>M</v>
      </c>
    </row>
    <row r="612" spans="1:11">
      <c r="A612" s="75" t="s">
        <v>3349</v>
      </c>
      <c r="B612" s="45" t="str">
        <f>_xlfn.XLOOKUP(Tabla8[[#This Row],[Codigo Area Liquidacion]],TBLAREA[PLANTA],TBLAREA[PROG])</f>
        <v>01</v>
      </c>
      <c r="C612" s="46" t="s">
        <v>2535</v>
      </c>
      <c r="D612" s="45" t="str">
        <f>Tabla8[[#This Row],[Numero Documento]]&amp;Tabla8[[#This Row],[PROG]]&amp;LEFT(Tabla8[[#This Row],[Tipo Empleado]],3)</f>
        <v>4021331576101PER</v>
      </c>
      <c r="E612" s="45" t="s">
        <v>3367</v>
      </c>
      <c r="F612" s="46" t="s">
        <v>895</v>
      </c>
      <c r="G612" s="45" t="s">
        <v>2602</v>
      </c>
      <c r="H612" s="45" t="s">
        <v>943</v>
      </c>
      <c r="I612" s="47" t="s">
        <v>1458</v>
      </c>
      <c r="J612" s="46" t="s">
        <v>2604</v>
      </c>
      <c r="K612" t="str">
        <f t="shared" si="9"/>
        <v>M</v>
      </c>
    </row>
    <row r="613" spans="1:11">
      <c r="A613" s="75" t="s">
        <v>2471</v>
      </c>
      <c r="B613" s="45" t="str">
        <f>_xlfn.XLOOKUP(Tabla8[[#This Row],[Codigo Area Liquidacion]],TBLAREA[PLANTA],TBLAREA[PROG])</f>
        <v>01</v>
      </c>
      <c r="C613" s="46" t="s">
        <v>2535</v>
      </c>
      <c r="D613" s="45" t="str">
        <f>Tabla8[[#This Row],[Numero Documento]]&amp;Tabla8[[#This Row],[PROG]]&amp;LEFT(Tabla8[[#This Row],[Tipo Empleado]],3)</f>
        <v>0830003712701PER</v>
      </c>
      <c r="E613" s="45" t="s">
        <v>1378</v>
      </c>
      <c r="F613" s="46" t="s">
        <v>895</v>
      </c>
      <c r="G613" s="45" t="s">
        <v>2602</v>
      </c>
      <c r="H613" s="45" t="s">
        <v>943</v>
      </c>
      <c r="I613" s="47" t="s">
        <v>1458</v>
      </c>
      <c r="J613" s="46" t="s">
        <v>2604</v>
      </c>
      <c r="K613" t="str">
        <f t="shared" si="9"/>
        <v>M</v>
      </c>
    </row>
    <row r="614" spans="1:11">
      <c r="A614" s="77" t="s">
        <v>2757</v>
      </c>
      <c r="B614" s="44" t="str">
        <f>_xlfn.XLOOKUP(Tabla8[[#This Row],[Codigo Area Liquidacion]],TBLAREA[PLANTA],TBLAREA[PROG])</f>
        <v>01</v>
      </c>
      <c r="C614" s="44" t="s">
        <v>2535</v>
      </c>
      <c r="D614" s="45" t="str">
        <f>Tabla8[[#This Row],[Numero Documento]]&amp;Tabla8[[#This Row],[PROG]]&amp;LEFT(Tabla8[[#This Row],[Tipo Empleado]],3)</f>
        <v>4024306763001PER</v>
      </c>
      <c r="E614" s="45" t="s">
        <v>2728</v>
      </c>
      <c r="F614" s="46" t="s">
        <v>895</v>
      </c>
      <c r="G614" s="45" t="s">
        <v>2602</v>
      </c>
      <c r="H614" s="45" t="s">
        <v>943</v>
      </c>
      <c r="I614" s="47" t="s">
        <v>1458</v>
      </c>
      <c r="J614" s="46" t="s">
        <v>2604</v>
      </c>
      <c r="K614" t="str">
        <f t="shared" si="9"/>
        <v>M</v>
      </c>
    </row>
    <row r="615" spans="1:11">
      <c r="A615" s="75" t="s">
        <v>2194</v>
      </c>
      <c r="B615" s="45" t="str">
        <f>_xlfn.XLOOKUP(Tabla8[[#This Row],[Codigo Area Liquidacion]],TBLAREA[PLANTA],TBLAREA[PROG])</f>
        <v>11</v>
      </c>
      <c r="C615" s="46" t="s">
        <v>11</v>
      </c>
      <c r="D615" s="45" t="str">
        <f>Tabla8[[#This Row],[Numero Documento]]&amp;Tabla8[[#This Row],[PROG]]&amp;LEFT(Tabla8[[#This Row],[Tipo Empleado]],3)</f>
        <v>0010179433711FIJ</v>
      </c>
      <c r="E615" s="45" t="s">
        <v>1748</v>
      </c>
      <c r="F615" s="46" t="s">
        <v>385</v>
      </c>
      <c r="G615" s="45" t="s">
        <v>2610</v>
      </c>
      <c r="H615" s="45" t="s">
        <v>73</v>
      </c>
      <c r="I615" s="47" t="s">
        <v>1463</v>
      </c>
      <c r="J615" s="46" t="s">
        <v>2604</v>
      </c>
      <c r="K615" t="str">
        <f t="shared" si="9"/>
        <v>M</v>
      </c>
    </row>
    <row r="616" spans="1:11">
      <c r="A616" s="75" t="s">
        <v>2472</v>
      </c>
      <c r="B616" s="45" t="str">
        <f>_xlfn.XLOOKUP(Tabla8[[#This Row],[Codigo Area Liquidacion]],TBLAREA[PLANTA],TBLAREA[PROG])</f>
        <v>01</v>
      </c>
      <c r="C616" s="46" t="s">
        <v>2535</v>
      </c>
      <c r="D616" s="45" t="str">
        <f>Tabla8[[#This Row],[Numero Documento]]&amp;Tabla8[[#This Row],[PROG]]&amp;LEFT(Tabla8[[#This Row],[Tipo Empleado]],3)</f>
        <v>4022635465801PER</v>
      </c>
      <c r="E616" s="45" t="s">
        <v>1698</v>
      </c>
      <c r="F616" s="46" t="s">
        <v>895</v>
      </c>
      <c r="G616" s="45" t="s">
        <v>2602</v>
      </c>
      <c r="H616" s="45" t="s">
        <v>943</v>
      </c>
      <c r="I616" s="47" t="s">
        <v>1458</v>
      </c>
      <c r="J616" s="46" t="s">
        <v>2604</v>
      </c>
      <c r="K616" t="str">
        <f t="shared" si="9"/>
        <v>M</v>
      </c>
    </row>
    <row r="617" spans="1:11">
      <c r="A617" s="75" t="s">
        <v>2195</v>
      </c>
      <c r="B617" s="45" t="str">
        <f>_xlfn.XLOOKUP(Tabla8[[#This Row],[Codigo Area Liquidacion]],TBLAREA[PLANTA],TBLAREA[PROG])</f>
        <v>11</v>
      </c>
      <c r="C617" s="46" t="s">
        <v>11</v>
      </c>
      <c r="D617" s="45" t="str">
        <f>Tabla8[[#This Row],[Numero Documento]]&amp;Tabla8[[#This Row],[PROG]]&amp;LEFT(Tabla8[[#This Row],[Tipo Empleado]],3)</f>
        <v>0310477687111FIJ</v>
      </c>
      <c r="E617" s="45" t="s">
        <v>1561</v>
      </c>
      <c r="F617" s="46" t="s">
        <v>132</v>
      </c>
      <c r="G617" s="45" t="s">
        <v>2610</v>
      </c>
      <c r="H617" s="45" t="s">
        <v>601</v>
      </c>
      <c r="I617" s="47" t="s">
        <v>1453</v>
      </c>
      <c r="J617" s="46" t="s">
        <v>2604</v>
      </c>
      <c r="K617" t="str">
        <f t="shared" si="9"/>
        <v>M</v>
      </c>
    </row>
    <row r="618" spans="1:11">
      <c r="A618" s="75" t="s">
        <v>2337</v>
      </c>
      <c r="B618" s="45" t="str">
        <f>_xlfn.XLOOKUP(Tabla8[[#This Row],[Codigo Area Liquidacion]],TBLAREA[PLANTA],TBLAREA[PROG])</f>
        <v>01</v>
      </c>
      <c r="C618" s="46" t="s">
        <v>2527</v>
      </c>
      <c r="D618" s="45" t="str">
        <f>Tabla8[[#This Row],[Numero Documento]]&amp;Tabla8[[#This Row],[PROG]]&amp;LEFT(Tabla8[[#This Row],[Tipo Empleado]],3)</f>
        <v>4022283976901EMP</v>
      </c>
      <c r="E618" s="45" t="s">
        <v>1641</v>
      </c>
      <c r="F618" s="46" t="s">
        <v>453</v>
      </c>
      <c r="G618" s="45" t="s">
        <v>2602</v>
      </c>
      <c r="H618" s="45" t="s">
        <v>601</v>
      </c>
      <c r="I618" s="47" t="s">
        <v>1453</v>
      </c>
      <c r="J618" s="46" t="s">
        <v>2604</v>
      </c>
      <c r="K618" t="str">
        <f t="shared" si="9"/>
        <v>M</v>
      </c>
    </row>
    <row r="619" spans="1:11">
      <c r="A619" s="75" t="s">
        <v>1888</v>
      </c>
      <c r="B619" s="45" t="str">
        <f>_xlfn.XLOOKUP(Tabla8[[#This Row],[Codigo Area Liquidacion]],TBLAREA[PLANTA],TBLAREA[PROG])</f>
        <v>01</v>
      </c>
      <c r="C619" s="46" t="s">
        <v>11</v>
      </c>
      <c r="D619" s="45" t="str">
        <f>Tabla8[[#This Row],[Numero Documento]]&amp;Tabla8[[#This Row],[PROG]]&amp;LEFT(Tabla8[[#This Row],[Tipo Empleado]],3)</f>
        <v>0011066030501FIJ</v>
      </c>
      <c r="E619" s="45" t="s">
        <v>956</v>
      </c>
      <c r="F619" s="46" t="s">
        <v>647</v>
      </c>
      <c r="G619" s="45" t="s">
        <v>2602</v>
      </c>
      <c r="H619" s="45" t="s">
        <v>201</v>
      </c>
      <c r="I619" s="47" t="s">
        <v>1470</v>
      </c>
      <c r="J619" s="46" t="s">
        <v>2604</v>
      </c>
      <c r="K619" t="str">
        <f t="shared" si="9"/>
        <v>M</v>
      </c>
    </row>
    <row r="620" spans="1:11">
      <c r="A620" s="75" t="s">
        <v>1234</v>
      </c>
      <c r="B620" s="45" t="str">
        <f>_xlfn.XLOOKUP(Tabla8[[#This Row],[Codigo Area Liquidacion]],TBLAREA[PLANTA],TBLAREA[PROG])</f>
        <v>13</v>
      </c>
      <c r="C620" s="46" t="s">
        <v>11</v>
      </c>
      <c r="D620" s="45" t="str">
        <f>Tabla8[[#This Row],[Numero Documento]]&amp;Tabla8[[#This Row],[PROG]]&amp;LEFT(Tabla8[[#This Row],[Tipo Empleado]],3)</f>
        <v>0010915928513FIJ</v>
      </c>
      <c r="E620" s="45" t="s">
        <v>521</v>
      </c>
      <c r="F620" s="46" t="s">
        <v>392</v>
      </c>
      <c r="G620" s="45" t="s">
        <v>2639</v>
      </c>
      <c r="H620" s="45" t="s">
        <v>1707</v>
      </c>
      <c r="I620" s="47" t="s">
        <v>1456</v>
      </c>
      <c r="J620" s="46" t="s">
        <v>2604</v>
      </c>
      <c r="K620" t="str">
        <f t="shared" si="9"/>
        <v>M</v>
      </c>
    </row>
    <row r="621" spans="1:11">
      <c r="A621" s="75" t="s">
        <v>2339</v>
      </c>
      <c r="B621" s="45" t="str">
        <f>_xlfn.XLOOKUP(Tabla8[[#This Row],[Codigo Area Liquidacion]],TBLAREA[PLANTA],TBLAREA[PROG])</f>
        <v>01</v>
      </c>
      <c r="C621" s="46" t="s">
        <v>2527</v>
      </c>
      <c r="D621" s="45" t="str">
        <f>Tabla8[[#This Row],[Numero Documento]]&amp;Tabla8[[#This Row],[PROG]]&amp;LEFT(Tabla8[[#This Row],[Tipo Empleado]],3)</f>
        <v>0010119879401EMP</v>
      </c>
      <c r="E621" s="45" t="s">
        <v>2338</v>
      </c>
      <c r="F621" s="46" t="s">
        <v>59</v>
      </c>
      <c r="G621" s="45" t="s">
        <v>2602</v>
      </c>
      <c r="H621" s="45" t="s">
        <v>468</v>
      </c>
      <c r="I621" s="47" t="s">
        <v>1494</v>
      </c>
      <c r="J621" s="46" t="s">
        <v>2605</v>
      </c>
      <c r="K621" t="str">
        <f t="shared" si="9"/>
        <v>F</v>
      </c>
    </row>
    <row r="622" spans="1:11">
      <c r="A622" s="75" t="s">
        <v>1128</v>
      </c>
      <c r="B622" s="45" t="str">
        <f>_xlfn.XLOOKUP(Tabla8[[#This Row],[Codigo Area Liquidacion]],TBLAREA[PLANTA],TBLAREA[PROG])</f>
        <v>01</v>
      </c>
      <c r="C622" s="46" t="s">
        <v>11</v>
      </c>
      <c r="D622" s="45" t="str">
        <f>Tabla8[[#This Row],[Numero Documento]]&amp;Tabla8[[#This Row],[PROG]]&amp;LEFT(Tabla8[[#This Row],[Tipo Empleado]],3)</f>
        <v>0010135736601FIJ</v>
      </c>
      <c r="E622" s="45" t="s">
        <v>835</v>
      </c>
      <c r="F622" s="46" t="s">
        <v>836</v>
      </c>
      <c r="G622" s="45" t="s">
        <v>2602</v>
      </c>
      <c r="H622" s="45" t="s">
        <v>822</v>
      </c>
      <c r="I622" s="47" t="s">
        <v>1489</v>
      </c>
      <c r="J622" s="46" t="s">
        <v>2605</v>
      </c>
      <c r="K622" t="str">
        <f t="shared" si="9"/>
        <v>F</v>
      </c>
    </row>
    <row r="623" spans="1:11">
      <c r="A623" s="75" t="s">
        <v>1323</v>
      </c>
      <c r="B623" s="45" t="str">
        <f>_xlfn.XLOOKUP(Tabla8[[#This Row],[Codigo Area Liquidacion]],TBLAREA[PLANTA],TBLAREA[PROG])</f>
        <v>11</v>
      </c>
      <c r="C623" s="46" t="s">
        <v>11</v>
      </c>
      <c r="D623" s="45" t="str">
        <f>Tabla8[[#This Row],[Numero Documento]]&amp;Tabla8[[#This Row],[PROG]]&amp;LEFT(Tabla8[[#This Row],[Tipo Empleado]],3)</f>
        <v>0010106630611FIJ</v>
      </c>
      <c r="E623" s="45" t="s">
        <v>739</v>
      </c>
      <c r="F623" s="46" t="s">
        <v>740</v>
      </c>
      <c r="G623" s="45" t="s">
        <v>2610</v>
      </c>
      <c r="H623" s="45" t="s">
        <v>698</v>
      </c>
      <c r="I623" s="47" t="s">
        <v>1451</v>
      </c>
      <c r="J623" s="46" t="s">
        <v>2605</v>
      </c>
      <c r="K623" t="str">
        <f t="shared" si="9"/>
        <v>F</v>
      </c>
    </row>
    <row r="624" spans="1:11">
      <c r="A624" s="78" t="s">
        <v>1129</v>
      </c>
      <c r="B624" s="45" t="str">
        <f>_xlfn.XLOOKUP(Tabla8[[#This Row],[Codigo Area Liquidacion]],TBLAREA[PLANTA],TBLAREA[PROG])</f>
        <v>01</v>
      </c>
      <c r="C624" s="46" t="s">
        <v>11</v>
      </c>
      <c r="D624" s="45" t="str">
        <f>Tabla8[[#This Row],[Numero Documento]]&amp;Tabla8[[#This Row],[PROG]]&amp;LEFT(Tabla8[[#This Row],[Tipo Empleado]],3)</f>
        <v>0010416477701FIJ</v>
      </c>
      <c r="E624" s="45" t="s">
        <v>660</v>
      </c>
      <c r="F624" s="46" t="s">
        <v>422</v>
      </c>
      <c r="G624" s="45" t="s">
        <v>2602</v>
      </c>
      <c r="H624" s="45" t="s">
        <v>943</v>
      </c>
      <c r="I624" s="47" t="s">
        <v>1458</v>
      </c>
      <c r="J624" s="46" t="s">
        <v>2605</v>
      </c>
      <c r="K624" t="str">
        <f t="shared" si="9"/>
        <v>F</v>
      </c>
    </row>
    <row r="625" spans="1:11">
      <c r="A625" s="75" t="s">
        <v>1324</v>
      </c>
      <c r="B625" s="45" t="str">
        <f>_xlfn.XLOOKUP(Tabla8[[#This Row],[Codigo Area Liquidacion]],TBLAREA[PLANTA],TBLAREA[PROG])</f>
        <v>11</v>
      </c>
      <c r="C625" s="46" t="s">
        <v>11</v>
      </c>
      <c r="D625" s="45" t="str">
        <f>Tabla8[[#This Row],[Numero Documento]]&amp;Tabla8[[#This Row],[PROG]]&amp;LEFT(Tabla8[[#This Row],[Tipo Empleado]],3)</f>
        <v>0011043495811FIJ</v>
      </c>
      <c r="E625" s="45" t="s">
        <v>741</v>
      </c>
      <c r="F625" s="46" t="s">
        <v>706</v>
      </c>
      <c r="G625" s="45" t="s">
        <v>2610</v>
      </c>
      <c r="H625" s="45" t="s">
        <v>698</v>
      </c>
      <c r="I625" s="47" t="s">
        <v>1451</v>
      </c>
      <c r="J625" s="46" t="s">
        <v>2605</v>
      </c>
      <c r="K625" t="str">
        <f t="shared" si="9"/>
        <v>F</v>
      </c>
    </row>
    <row r="626" spans="1:11">
      <c r="A626" s="75" t="s">
        <v>1325</v>
      </c>
      <c r="B626" s="45" t="str">
        <f>_xlfn.XLOOKUP(Tabla8[[#This Row],[Codigo Area Liquidacion]],TBLAREA[PLANTA],TBLAREA[PROG])</f>
        <v>11</v>
      </c>
      <c r="C626" s="46" t="s">
        <v>11</v>
      </c>
      <c r="D626" s="45" t="str">
        <f>Tabla8[[#This Row],[Numero Documento]]&amp;Tabla8[[#This Row],[PROG]]&amp;LEFT(Tabla8[[#This Row],[Tipo Empleado]],3)</f>
        <v>0011125142711FIJ</v>
      </c>
      <c r="E626" s="45" t="s">
        <v>168</v>
      </c>
      <c r="F626" s="46" t="s">
        <v>169</v>
      </c>
      <c r="G626" s="45" t="s">
        <v>2610</v>
      </c>
      <c r="H626" s="45" t="s">
        <v>1706</v>
      </c>
      <c r="I626" s="47" t="s">
        <v>1462</v>
      </c>
      <c r="J626" s="46" t="s">
        <v>2605</v>
      </c>
      <c r="K626" t="str">
        <f t="shared" si="9"/>
        <v>F</v>
      </c>
    </row>
    <row r="627" spans="1:11">
      <c r="A627" s="75" t="s">
        <v>3350</v>
      </c>
      <c r="B627" s="45" t="str">
        <f>_xlfn.XLOOKUP(Tabla8[[#This Row],[Codigo Area Liquidacion]],TBLAREA[PLANTA],TBLAREA[PROG])</f>
        <v>01</v>
      </c>
      <c r="C627" s="46" t="s">
        <v>2527</v>
      </c>
      <c r="D627" s="45" t="str">
        <f>Tabla8[[#This Row],[Numero Documento]]&amp;Tabla8[[#This Row],[PROG]]&amp;LEFT(Tabla8[[#This Row],[Tipo Empleado]],3)</f>
        <v>0310109373401EMP</v>
      </c>
      <c r="E627" s="45" t="s">
        <v>3378</v>
      </c>
      <c r="F627" s="46" t="s">
        <v>59</v>
      </c>
      <c r="G627" s="45" t="s">
        <v>2602</v>
      </c>
      <c r="H627" s="45" t="s">
        <v>601</v>
      </c>
      <c r="I627" s="47" t="s">
        <v>1453</v>
      </c>
      <c r="J627" s="46" t="s">
        <v>2605</v>
      </c>
      <c r="K627" t="str">
        <f t="shared" si="9"/>
        <v>F</v>
      </c>
    </row>
    <row r="628" spans="1:11">
      <c r="A628" s="75" t="s">
        <v>2473</v>
      </c>
      <c r="B628" s="45" t="str">
        <f>_xlfn.XLOOKUP(Tabla8[[#This Row],[Codigo Area Liquidacion]],TBLAREA[PLANTA],TBLAREA[PROG])</f>
        <v>01</v>
      </c>
      <c r="C628" s="46" t="s">
        <v>2535</v>
      </c>
      <c r="D628" s="45" t="str">
        <f>Tabla8[[#This Row],[Numero Documento]]&amp;Tabla8[[#This Row],[PROG]]&amp;LEFT(Tabla8[[#This Row],[Tipo Empleado]],3)</f>
        <v>0010596584201PER</v>
      </c>
      <c r="E628" s="45" t="s">
        <v>1519</v>
      </c>
      <c r="F628" s="46" t="s">
        <v>895</v>
      </c>
      <c r="G628" s="45" t="s">
        <v>2602</v>
      </c>
      <c r="H628" s="45" t="s">
        <v>943</v>
      </c>
      <c r="I628" s="47" t="s">
        <v>1458</v>
      </c>
      <c r="J628" s="46" t="s">
        <v>2605</v>
      </c>
      <c r="K628" t="str">
        <f t="shared" si="9"/>
        <v>F</v>
      </c>
    </row>
    <row r="629" spans="1:11">
      <c r="A629" s="75" t="s">
        <v>2675</v>
      </c>
      <c r="B629" s="45" t="str">
        <f>_xlfn.XLOOKUP(Tabla8[[#This Row],[Codigo Area Liquidacion]],TBLAREA[PLANTA],TBLAREA[PROG])</f>
        <v>01</v>
      </c>
      <c r="C629" s="46" t="s">
        <v>11</v>
      </c>
      <c r="D629" s="45" t="str">
        <f>Tabla8[[#This Row],[Numero Documento]]&amp;Tabla8[[#This Row],[PROG]]&amp;LEFT(Tabla8[[#This Row],[Tipo Empleado]],3)</f>
        <v>0930052440301FIJ</v>
      </c>
      <c r="E629" s="45" t="s">
        <v>2659</v>
      </c>
      <c r="F629" s="46" t="s">
        <v>2660</v>
      </c>
      <c r="G629" s="45" t="s">
        <v>2602</v>
      </c>
      <c r="H629" s="45" t="s">
        <v>273</v>
      </c>
      <c r="I629" s="47" t="s">
        <v>1488</v>
      </c>
      <c r="J629" s="46" t="s">
        <v>2605</v>
      </c>
      <c r="K629" t="str">
        <f t="shared" si="9"/>
        <v>F</v>
      </c>
    </row>
    <row r="630" spans="1:11">
      <c r="A630" s="75" t="s">
        <v>1889</v>
      </c>
      <c r="B630" s="45" t="str">
        <f>_xlfn.XLOOKUP(Tabla8[[#This Row],[Codigo Area Liquidacion]],TBLAREA[PLANTA],TBLAREA[PROG])</f>
        <v>01</v>
      </c>
      <c r="C630" s="46" t="s">
        <v>11</v>
      </c>
      <c r="D630" s="45" t="str">
        <f>Tabla8[[#This Row],[Numero Documento]]&amp;Tabla8[[#This Row],[PROG]]&amp;LEFT(Tabla8[[#This Row],[Tipo Empleado]],3)</f>
        <v>0010086547601FIJ</v>
      </c>
      <c r="E630" s="45" t="s">
        <v>909</v>
      </c>
      <c r="F630" s="46" t="s">
        <v>138</v>
      </c>
      <c r="G630" s="45" t="s">
        <v>2602</v>
      </c>
      <c r="H630" s="45" t="s">
        <v>1716</v>
      </c>
      <c r="I630" s="47" t="s">
        <v>1493</v>
      </c>
      <c r="J630" s="46" t="s">
        <v>2605</v>
      </c>
      <c r="K630" t="str">
        <f t="shared" si="9"/>
        <v>F</v>
      </c>
    </row>
    <row r="631" spans="1:11">
      <c r="A631" s="75" t="s">
        <v>2196</v>
      </c>
      <c r="B631" s="45" t="str">
        <f>_xlfn.XLOOKUP(Tabla8[[#This Row],[Codigo Area Liquidacion]],TBLAREA[PLANTA],TBLAREA[PROG])</f>
        <v>11</v>
      </c>
      <c r="C631" s="46" t="s">
        <v>11</v>
      </c>
      <c r="D631" s="45" t="str">
        <f>Tabla8[[#This Row],[Numero Documento]]&amp;Tabla8[[#This Row],[PROG]]&amp;LEFT(Tabla8[[#This Row],[Tipo Empleado]],3)</f>
        <v>0350008607311FIJ</v>
      </c>
      <c r="E631" s="45" t="s">
        <v>620</v>
      </c>
      <c r="F631" s="46" t="s">
        <v>60</v>
      </c>
      <c r="G631" s="45" t="s">
        <v>2610</v>
      </c>
      <c r="H631" s="45" t="s">
        <v>601</v>
      </c>
      <c r="I631" s="47" t="s">
        <v>1453</v>
      </c>
      <c r="J631" s="46" t="s">
        <v>2604</v>
      </c>
      <c r="K631" t="str">
        <f t="shared" si="9"/>
        <v>M</v>
      </c>
    </row>
    <row r="632" spans="1:11">
      <c r="A632" s="75" t="s">
        <v>2197</v>
      </c>
      <c r="B632" s="45" t="str">
        <f>_xlfn.XLOOKUP(Tabla8[[#This Row],[Codigo Area Liquidacion]],TBLAREA[PLANTA],TBLAREA[PROG])</f>
        <v>11</v>
      </c>
      <c r="C632" s="46" t="s">
        <v>11</v>
      </c>
      <c r="D632" s="45" t="str">
        <f>Tabla8[[#This Row],[Numero Documento]]&amp;Tabla8[[#This Row],[PROG]]&amp;LEFT(Tabla8[[#This Row],[Tipo Empleado]],3)</f>
        <v>0310004372211FIJ</v>
      </c>
      <c r="E632" s="45" t="s">
        <v>48</v>
      </c>
      <c r="F632" s="46" t="s">
        <v>45</v>
      </c>
      <c r="G632" s="45" t="s">
        <v>2610</v>
      </c>
      <c r="H632" s="45" t="s">
        <v>18</v>
      </c>
      <c r="I632" s="47" t="s">
        <v>1508</v>
      </c>
      <c r="J632" s="46" t="s">
        <v>2604</v>
      </c>
      <c r="K632" t="str">
        <f t="shared" si="9"/>
        <v>M</v>
      </c>
    </row>
    <row r="633" spans="1:11">
      <c r="A633" s="75" t="s">
        <v>2734</v>
      </c>
      <c r="B633" s="45" t="str">
        <f>_xlfn.XLOOKUP(Tabla8[[#This Row],[Codigo Area Liquidacion]],TBLAREA[PLANTA],TBLAREA[PROG])</f>
        <v>01</v>
      </c>
      <c r="C633" s="46" t="s">
        <v>2527</v>
      </c>
      <c r="D633" s="45" t="str">
        <f>Tabla8[[#This Row],[Numero Documento]]&amp;Tabla8[[#This Row],[PROG]]&amp;LEFT(Tabla8[[#This Row],[Tipo Empleado]],3)</f>
        <v>4022109632001EMP</v>
      </c>
      <c r="E633" s="45" t="s">
        <v>2705</v>
      </c>
      <c r="F633" s="46" t="s">
        <v>110</v>
      </c>
      <c r="G633" s="45" t="s">
        <v>2602</v>
      </c>
      <c r="H633" s="45" t="s">
        <v>106</v>
      </c>
      <c r="I633" s="47" t="s">
        <v>1469</v>
      </c>
      <c r="J633" s="46" t="s">
        <v>2604</v>
      </c>
      <c r="K633" t="str">
        <f t="shared" si="9"/>
        <v>M</v>
      </c>
    </row>
    <row r="634" spans="1:11">
      <c r="A634" s="75" t="s">
        <v>3268</v>
      </c>
      <c r="B634" s="45" t="str">
        <f>_xlfn.XLOOKUP(Tabla8[[#This Row],[Codigo Area Liquidacion]],TBLAREA[PLANTA],TBLAREA[PROG])</f>
        <v>01</v>
      </c>
      <c r="C634" s="46" t="s">
        <v>2527</v>
      </c>
      <c r="D634" s="45" t="str">
        <f>Tabla8[[#This Row],[Numero Documento]]&amp;Tabla8[[#This Row],[PROG]]&amp;LEFT(Tabla8[[#This Row],[Tipo Empleado]],3)</f>
        <v>4023090828301EMP</v>
      </c>
      <c r="E634" s="45" t="s">
        <v>3289</v>
      </c>
      <c r="F634" s="46" t="s">
        <v>2701</v>
      </c>
      <c r="G634" s="45" t="s">
        <v>2602</v>
      </c>
      <c r="H634" s="45" t="s">
        <v>311</v>
      </c>
      <c r="I634" s="47" t="s">
        <v>1457</v>
      </c>
      <c r="J634" s="46" t="s">
        <v>2605</v>
      </c>
      <c r="K634" t="str">
        <f t="shared" si="9"/>
        <v>F</v>
      </c>
    </row>
    <row r="635" spans="1:11">
      <c r="A635" s="75" t="s">
        <v>1130</v>
      </c>
      <c r="B635" s="45" t="str">
        <f>_xlfn.XLOOKUP(Tabla8[[#This Row],[Codigo Area Liquidacion]],TBLAREA[PLANTA],TBLAREA[PROG])</f>
        <v>01</v>
      </c>
      <c r="C635" s="46" t="s">
        <v>11</v>
      </c>
      <c r="D635" s="45" t="str">
        <f>Tabla8[[#This Row],[Numero Documento]]&amp;Tabla8[[#This Row],[PROG]]&amp;LEFT(Tabla8[[#This Row],[Tipo Empleado]],3)</f>
        <v>0120043541801FIJ</v>
      </c>
      <c r="E635" s="45" t="s">
        <v>280</v>
      </c>
      <c r="F635" s="46" t="s">
        <v>279</v>
      </c>
      <c r="G635" s="45" t="s">
        <v>2602</v>
      </c>
      <c r="H635" s="45" t="s">
        <v>277</v>
      </c>
      <c r="I635" s="47" t="s">
        <v>1500</v>
      </c>
      <c r="J635" s="46" t="s">
        <v>2605</v>
      </c>
      <c r="K635" t="str">
        <f t="shared" si="9"/>
        <v>F</v>
      </c>
    </row>
    <row r="636" spans="1:11">
      <c r="A636" s="75" t="s">
        <v>1131</v>
      </c>
      <c r="B636" s="45" t="str">
        <f>_xlfn.XLOOKUP(Tabla8[[#This Row],[Codigo Area Liquidacion]],TBLAREA[PLANTA],TBLAREA[PROG])</f>
        <v>01</v>
      </c>
      <c r="C636" s="46" t="s">
        <v>11</v>
      </c>
      <c r="D636" s="45" t="str">
        <f>Tabla8[[#This Row],[Numero Documento]]&amp;Tabla8[[#This Row],[PROG]]&amp;LEFT(Tabla8[[#This Row],[Tipo Empleado]],3)</f>
        <v>0010036045201FIJ</v>
      </c>
      <c r="E636" s="45" t="s">
        <v>2627</v>
      </c>
      <c r="F636" s="46" t="s">
        <v>838</v>
      </c>
      <c r="G636" s="45" t="s">
        <v>2602</v>
      </c>
      <c r="H636" s="45" t="s">
        <v>822</v>
      </c>
      <c r="I636" s="47" t="s">
        <v>1489</v>
      </c>
      <c r="J636" s="46" t="s">
        <v>2604</v>
      </c>
      <c r="K636" t="str">
        <f t="shared" si="9"/>
        <v>M</v>
      </c>
    </row>
    <row r="637" spans="1:11">
      <c r="A637" s="75" t="s">
        <v>3037</v>
      </c>
      <c r="B637" s="45" t="str">
        <f>_xlfn.XLOOKUP(Tabla8[[#This Row],[Codigo Area Liquidacion]],TBLAREA[PLANTA],TBLAREA[PROG])</f>
        <v>01</v>
      </c>
      <c r="C637" s="46" t="s">
        <v>2527</v>
      </c>
      <c r="D637" s="45" t="str">
        <f>Tabla8[[#This Row],[Numero Documento]]&amp;Tabla8[[#This Row],[PROG]]&amp;LEFT(Tabla8[[#This Row],[Tipo Empleado]],3)</f>
        <v>0011275579801EMP</v>
      </c>
      <c r="E637" s="45" t="s">
        <v>3036</v>
      </c>
      <c r="F637" s="46" t="s">
        <v>75</v>
      </c>
      <c r="G637" s="45" t="s">
        <v>2602</v>
      </c>
      <c r="H637" s="45" t="s">
        <v>73</v>
      </c>
      <c r="I637" s="47" t="s">
        <v>1463</v>
      </c>
      <c r="J637" s="46" t="s">
        <v>2604</v>
      </c>
      <c r="K637" t="str">
        <f t="shared" si="9"/>
        <v>M</v>
      </c>
    </row>
    <row r="638" spans="1:11">
      <c r="A638" s="75" t="s">
        <v>1890</v>
      </c>
      <c r="B638" s="45" t="str">
        <f>_xlfn.XLOOKUP(Tabla8[[#This Row],[Codigo Area Liquidacion]],TBLAREA[PLANTA],TBLAREA[PROG])</f>
        <v>01</v>
      </c>
      <c r="C638" s="46" t="s">
        <v>11</v>
      </c>
      <c r="D638" s="45" t="str">
        <f>Tabla8[[#This Row],[Numero Documento]]&amp;Tabla8[[#This Row],[PROG]]&amp;LEFT(Tabla8[[#This Row],[Tipo Empleado]],3)</f>
        <v>0010067354001FIJ</v>
      </c>
      <c r="E638" s="45" t="s">
        <v>1024</v>
      </c>
      <c r="F638" s="46" t="s">
        <v>647</v>
      </c>
      <c r="G638" s="45" t="s">
        <v>2602</v>
      </c>
      <c r="H638" s="45" t="s">
        <v>943</v>
      </c>
      <c r="I638" s="47" t="s">
        <v>1458</v>
      </c>
      <c r="J638" s="46" t="s">
        <v>2604</v>
      </c>
      <c r="K638" t="str">
        <f t="shared" si="9"/>
        <v>M</v>
      </c>
    </row>
    <row r="639" spans="1:11">
      <c r="A639" s="75" t="s">
        <v>2547</v>
      </c>
      <c r="B639" s="45" t="str">
        <f>_xlfn.XLOOKUP(Tabla8[[#This Row],[Codigo Area Liquidacion]],TBLAREA[PLANTA],TBLAREA[PROG])</f>
        <v>01</v>
      </c>
      <c r="C639" s="46" t="s">
        <v>11</v>
      </c>
      <c r="D639" s="45" t="str">
        <f>Tabla8[[#This Row],[Numero Documento]]&amp;Tabla8[[#This Row],[PROG]]&amp;LEFT(Tabla8[[#This Row],[Tipo Empleado]],3)</f>
        <v>0011904950001FIJ</v>
      </c>
      <c r="E639" s="45" t="s">
        <v>2559</v>
      </c>
      <c r="F639" s="46" t="s">
        <v>42</v>
      </c>
      <c r="G639" s="45" t="s">
        <v>2602</v>
      </c>
      <c r="H639" s="45" t="s">
        <v>277</v>
      </c>
      <c r="I639" s="47" t="s">
        <v>1500</v>
      </c>
      <c r="J639" s="46" t="s">
        <v>2604</v>
      </c>
      <c r="K639" t="str">
        <f t="shared" si="9"/>
        <v>M</v>
      </c>
    </row>
    <row r="640" spans="1:11">
      <c r="A640" s="75" t="s">
        <v>2474</v>
      </c>
      <c r="B640" s="45" t="str">
        <f>_xlfn.XLOOKUP(Tabla8[[#This Row],[Codigo Area Liquidacion]],TBLAREA[PLANTA],TBLAREA[PROG])</f>
        <v>01</v>
      </c>
      <c r="C640" s="46" t="s">
        <v>2535</v>
      </c>
      <c r="D640" s="45" t="str">
        <f>Tabla8[[#This Row],[Numero Documento]]&amp;Tabla8[[#This Row],[PROG]]&amp;LEFT(Tabla8[[#This Row],[Tipo Empleado]],3)</f>
        <v>0011233506201PER</v>
      </c>
      <c r="E640" s="45" t="s">
        <v>1534</v>
      </c>
      <c r="F640" s="46" t="s">
        <v>895</v>
      </c>
      <c r="G640" s="45" t="s">
        <v>2602</v>
      </c>
      <c r="H640" s="45" t="s">
        <v>943</v>
      </c>
      <c r="I640" s="47" t="s">
        <v>1458</v>
      </c>
      <c r="J640" s="46" t="s">
        <v>2604</v>
      </c>
      <c r="K640" t="str">
        <f t="shared" si="9"/>
        <v>M</v>
      </c>
    </row>
    <row r="641" spans="1:11">
      <c r="A641" s="75" t="s">
        <v>2198</v>
      </c>
      <c r="B641" s="45" t="str">
        <f>_xlfn.XLOOKUP(Tabla8[[#This Row],[Codigo Area Liquidacion]],TBLAREA[PLANTA],TBLAREA[PROG])</f>
        <v>11</v>
      </c>
      <c r="C641" s="46" t="s">
        <v>11</v>
      </c>
      <c r="D641" s="45" t="str">
        <f>Tabla8[[#This Row],[Numero Documento]]&amp;Tabla8[[#This Row],[PROG]]&amp;LEFT(Tabla8[[#This Row],[Tipo Empleado]],3)</f>
        <v>0470004239511FIJ</v>
      </c>
      <c r="E641" s="45" t="s">
        <v>49</v>
      </c>
      <c r="F641" s="46" t="s">
        <v>45</v>
      </c>
      <c r="G641" s="45" t="s">
        <v>2610</v>
      </c>
      <c r="H641" s="45" t="s">
        <v>18</v>
      </c>
      <c r="I641" s="47" t="s">
        <v>1508</v>
      </c>
      <c r="J641" s="46" t="s">
        <v>2604</v>
      </c>
      <c r="K641" t="str">
        <f t="shared" si="9"/>
        <v>M</v>
      </c>
    </row>
    <row r="642" spans="1:11">
      <c r="A642" s="75" t="s">
        <v>1365</v>
      </c>
      <c r="B642" s="45" t="str">
        <f>_xlfn.XLOOKUP(Tabla8[[#This Row],[Codigo Area Liquidacion]],TBLAREA[PLANTA],TBLAREA[PROG])</f>
        <v>11</v>
      </c>
      <c r="C642" s="46" t="s">
        <v>11</v>
      </c>
      <c r="D642" s="45" t="str">
        <f>Tabla8[[#This Row],[Numero Documento]]&amp;Tabla8[[#This Row],[PROG]]&amp;LEFT(Tabla8[[#This Row],[Tipo Empleado]],3)</f>
        <v>0010263257711FIJ</v>
      </c>
      <c r="E642" s="45" t="s">
        <v>124</v>
      </c>
      <c r="F642" s="46" t="s">
        <v>27</v>
      </c>
      <c r="G642" s="45" t="s">
        <v>2610</v>
      </c>
      <c r="H642" s="45" t="s">
        <v>106</v>
      </c>
      <c r="I642" s="47" t="s">
        <v>1469</v>
      </c>
      <c r="J642" s="46" t="s">
        <v>2604</v>
      </c>
      <c r="K642" t="str">
        <f t="shared" si="9"/>
        <v>M</v>
      </c>
    </row>
    <row r="643" spans="1:11">
      <c r="A643" s="75" t="s">
        <v>2340</v>
      </c>
      <c r="B643" s="45" t="str">
        <f>_xlfn.XLOOKUP(Tabla8[[#This Row],[Codigo Area Liquidacion]],TBLAREA[PLANTA],TBLAREA[PROG])</f>
        <v>01</v>
      </c>
      <c r="C643" s="46" t="s">
        <v>2527</v>
      </c>
      <c r="D643" s="45" t="str">
        <f>Tabla8[[#This Row],[Numero Documento]]&amp;Tabla8[[#This Row],[PROG]]&amp;LEFT(Tabla8[[#This Row],[Tipo Empleado]],3)</f>
        <v>2250032297301EMP</v>
      </c>
      <c r="E643" s="45" t="s">
        <v>1751</v>
      </c>
      <c r="F643" s="46" t="s">
        <v>2606</v>
      </c>
      <c r="G643" s="45" t="s">
        <v>2602</v>
      </c>
      <c r="H643" s="45" t="s">
        <v>204</v>
      </c>
      <c r="I643" s="47" t="s">
        <v>3170</v>
      </c>
      <c r="J643" s="46" t="s">
        <v>2605</v>
      </c>
      <c r="K643" t="str">
        <f t="shared" si="9"/>
        <v>F</v>
      </c>
    </row>
    <row r="644" spans="1:11">
      <c r="A644" s="75" t="s">
        <v>2740</v>
      </c>
      <c r="B644" s="45" t="str">
        <f>_xlfn.XLOOKUP(Tabla8[[#This Row],[Codigo Area Liquidacion]],TBLAREA[PLANTA],TBLAREA[PROG])</f>
        <v>01</v>
      </c>
      <c r="C644" s="46" t="s">
        <v>11</v>
      </c>
      <c r="D644" s="45" t="str">
        <f>Tabla8[[#This Row],[Numero Documento]]&amp;Tabla8[[#This Row],[PROG]]&amp;LEFT(Tabla8[[#This Row],[Tipo Empleado]],3)</f>
        <v>0260112679601FIJ</v>
      </c>
      <c r="E644" s="45" t="s">
        <v>2712</v>
      </c>
      <c r="F644" s="46" t="s">
        <v>27</v>
      </c>
      <c r="G644" s="45" t="s">
        <v>2602</v>
      </c>
      <c r="H644" s="45" t="s">
        <v>1708</v>
      </c>
      <c r="I644" s="47" t="s">
        <v>1448</v>
      </c>
      <c r="J644" s="46" t="s">
        <v>2604</v>
      </c>
      <c r="K644" t="str">
        <f t="shared" ref="K644:K707" si="10">LEFT(J644,1)</f>
        <v>M</v>
      </c>
    </row>
    <row r="645" spans="1:11">
      <c r="A645" s="75" t="s">
        <v>2199</v>
      </c>
      <c r="B645" s="45" t="str">
        <f>_xlfn.XLOOKUP(Tabla8[[#This Row],[Codigo Area Liquidacion]],TBLAREA[PLANTA],TBLAREA[PROG])</f>
        <v>11</v>
      </c>
      <c r="C645" s="46" t="s">
        <v>11</v>
      </c>
      <c r="D645" s="45" t="str">
        <f>Tabla8[[#This Row],[Numero Documento]]&amp;Tabla8[[#This Row],[PROG]]&amp;LEFT(Tabla8[[#This Row],[Tipo Empleado]],3)</f>
        <v>0310071961011FIJ</v>
      </c>
      <c r="E645" s="45" t="s">
        <v>1621</v>
      </c>
      <c r="F645" s="46" t="s">
        <v>8</v>
      </c>
      <c r="G645" s="45" t="s">
        <v>2610</v>
      </c>
      <c r="H645" s="45" t="s">
        <v>18</v>
      </c>
      <c r="I645" s="47" t="s">
        <v>1508</v>
      </c>
      <c r="J645" s="46" t="s">
        <v>2604</v>
      </c>
      <c r="K645" t="str">
        <f t="shared" si="10"/>
        <v>M</v>
      </c>
    </row>
    <row r="646" spans="1:11">
      <c r="A646" s="75" t="s">
        <v>1891</v>
      </c>
      <c r="B646" s="45" t="str">
        <f>_xlfn.XLOOKUP(Tabla8[[#This Row],[Codigo Area Liquidacion]],TBLAREA[PLANTA],TBLAREA[PROG])</f>
        <v>01</v>
      </c>
      <c r="C646" s="46" t="s">
        <v>11</v>
      </c>
      <c r="D646" s="45" t="str">
        <f>Tabla8[[#This Row],[Numero Documento]]&amp;Tabla8[[#This Row],[PROG]]&amp;LEFT(Tabla8[[#This Row],[Tipo Empleado]],3)</f>
        <v>0370073378901FIJ</v>
      </c>
      <c r="E646" s="45" t="s">
        <v>910</v>
      </c>
      <c r="F646" s="46" t="s">
        <v>254</v>
      </c>
      <c r="G646" s="45" t="s">
        <v>2602</v>
      </c>
      <c r="H646" s="45" t="s">
        <v>323</v>
      </c>
      <c r="I646" s="47" t="s">
        <v>1495</v>
      </c>
      <c r="J646" s="46" t="s">
        <v>2605</v>
      </c>
      <c r="K646" t="str">
        <f t="shared" si="10"/>
        <v>F</v>
      </c>
    </row>
    <row r="647" spans="1:11">
      <c r="A647" s="75" t="s">
        <v>2475</v>
      </c>
      <c r="B647" s="45" t="str">
        <f>_xlfn.XLOOKUP(Tabla8[[#This Row],[Codigo Area Liquidacion]],TBLAREA[PLANTA],TBLAREA[PROG])</f>
        <v>01</v>
      </c>
      <c r="C647" s="46" t="s">
        <v>2535</v>
      </c>
      <c r="D647" s="45" t="str">
        <f>Tabla8[[#This Row],[Numero Documento]]&amp;Tabla8[[#This Row],[PROG]]&amp;LEFT(Tabla8[[#This Row],[Tipo Empleado]],3)</f>
        <v>4022353253801PER</v>
      </c>
      <c r="E647" s="45" t="s">
        <v>1594</v>
      </c>
      <c r="F647" s="46" t="s">
        <v>895</v>
      </c>
      <c r="G647" s="45" t="s">
        <v>2602</v>
      </c>
      <c r="H647" s="45" t="s">
        <v>943</v>
      </c>
      <c r="I647" s="47" t="s">
        <v>1458</v>
      </c>
      <c r="J647" s="46" t="s">
        <v>2605</v>
      </c>
      <c r="K647" t="str">
        <f t="shared" si="10"/>
        <v>F</v>
      </c>
    </row>
    <row r="648" spans="1:11">
      <c r="A648" s="75" t="s">
        <v>1892</v>
      </c>
      <c r="B648" s="45" t="str">
        <f>_xlfn.XLOOKUP(Tabla8[[#This Row],[Codigo Area Liquidacion]],TBLAREA[PLANTA],TBLAREA[PROG])</f>
        <v>01</v>
      </c>
      <c r="C648" s="46" t="s">
        <v>11</v>
      </c>
      <c r="D648" s="45" t="str">
        <f>Tabla8[[#This Row],[Numero Documento]]&amp;Tabla8[[#This Row],[PROG]]&amp;LEFT(Tabla8[[#This Row],[Tipo Empleado]],3)</f>
        <v>0011677331801FIJ</v>
      </c>
      <c r="E648" s="45" t="s">
        <v>796</v>
      </c>
      <c r="F648" s="46" t="s">
        <v>75</v>
      </c>
      <c r="G648" s="45" t="s">
        <v>2602</v>
      </c>
      <c r="H648" s="45" t="s">
        <v>1708</v>
      </c>
      <c r="I648" s="47" t="s">
        <v>1448</v>
      </c>
      <c r="J648" s="46" t="s">
        <v>2605</v>
      </c>
      <c r="K648" t="str">
        <f t="shared" si="10"/>
        <v>F</v>
      </c>
    </row>
    <row r="649" spans="1:11">
      <c r="A649" s="75" t="s">
        <v>2746</v>
      </c>
      <c r="B649" s="45" t="str">
        <f>_xlfn.XLOOKUP(Tabla8[[#This Row],[Codigo Area Liquidacion]],TBLAREA[PLANTA],TBLAREA[PROG])</f>
        <v>01</v>
      </c>
      <c r="C649" s="46" t="s">
        <v>2535</v>
      </c>
      <c r="D649" s="45" t="str">
        <f>Tabla8[[#This Row],[Numero Documento]]&amp;Tabla8[[#This Row],[PROG]]&amp;LEFT(Tabla8[[#This Row],[Tipo Empleado]],3)</f>
        <v>0110039393101PER</v>
      </c>
      <c r="E649" s="45" t="s">
        <v>2718</v>
      </c>
      <c r="F649" s="46" t="s">
        <v>895</v>
      </c>
      <c r="G649" s="45" t="s">
        <v>2602</v>
      </c>
      <c r="H649" s="45" t="s">
        <v>943</v>
      </c>
      <c r="I649" s="47" t="s">
        <v>1458</v>
      </c>
      <c r="J649" s="46" t="s">
        <v>2604</v>
      </c>
      <c r="K649" t="str">
        <f t="shared" si="10"/>
        <v>M</v>
      </c>
    </row>
    <row r="650" spans="1:11">
      <c r="A650" s="75" t="s">
        <v>2200</v>
      </c>
      <c r="B650" s="45" t="str">
        <f>_xlfn.XLOOKUP(Tabla8[[#This Row],[Codigo Area Liquidacion]],TBLAREA[PLANTA],TBLAREA[PROG])</f>
        <v>11</v>
      </c>
      <c r="C650" s="46" t="s">
        <v>11</v>
      </c>
      <c r="D650" s="45" t="str">
        <f>Tabla8[[#This Row],[Numero Documento]]&amp;Tabla8[[#This Row],[PROG]]&amp;LEFT(Tabla8[[#This Row],[Tipo Empleado]],3)</f>
        <v>0530035412211FIJ</v>
      </c>
      <c r="E650" s="45" t="s">
        <v>331</v>
      </c>
      <c r="F650" s="46" t="s">
        <v>254</v>
      </c>
      <c r="G650" s="45" t="s">
        <v>2610</v>
      </c>
      <c r="H650" s="45" t="s">
        <v>326</v>
      </c>
      <c r="I650" s="47" t="s">
        <v>1501</v>
      </c>
      <c r="J650" s="46" t="s">
        <v>2604</v>
      </c>
      <c r="K650" t="str">
        <f t="shared" si="10"/>
        <v>M</v>
      </c>
    </row>
    <row r="651" spans="1:11">
      <c r="A651" s="75" t="s">
        <v>2476</v>
      </c>
      <c r="B651" s="45" t="str">
        <f>_xlfn.XLOOKUP(Tabla8[[#This Row],[Codigo Area Liquidacion]],TBLAREA[PLANTA],TBLAREA[PROG])</f>
        <v>01</v>
      </c>
      <c r="C651" s="46" t="s">
        <v>2535</v>
      </c>
      <c r="D651" s="45" t="str">
        <f>Tabla8[[#This Row],[Numero Documento]]&amp;Tabla8[[#This Row],[PROG]]&amp;LEFT(Tabla8[[#This Row],[Tipo Empleado]],3)</f>
        <v>4022574224201PER</v>
      </c>
      <c r="E651" s="45" t="s">
        <v>1379</v>
      </c>
      <c r="F651" s="46" t="s">
        <v>895</v>
      </c>
      <c r="G651" s="45" t="s">
        <v>2602</v>
      </c>
      <c r="H651" s="45" t="s">
        <v>943</v>
      </c>
      <c r="I651" s="47" t="s">
        <v>1458</v>
      </c>
      <c r="J651" s="46" t="s">
        <v>2604</v>
      </c>
      <c r="K651" t="str">
        <f t="shared" si="10"/>
        <v>M</v>
      </c>
    </row>
    <row r="652" spans="1:11">
      <c r="A652" s="75" t="s">
        <v>3039</v>
      </c>
      <c r="B652" s="45" t="str">
        <f>_xlfn.XLOOKUP(Tabla8[[#This Row],[Codigo Area Liquidacion]],TBLAREA[PLANTA],TBLAREA[PROG])</f>
        <v>01</v>
      </c>
      <c r="C652" s="46" t="s">
        <v>2527</v>
      </c>
      <c r="D652" s="45" t="str">
        <f>Tabla8[[#This Row],[Numero Documento]]&amp;Tabla8[[#This Row],[PROG]]&amp;LEFT(Tabla8[[#This Row],[Tipo Empleado]],3)</f>
        <v>0010248552101EMP</v>
      </c>
      <c r="E652" s="45" t="s">
        <v>3038</v>
      </c>
      <c r="F652" s="46" t="s">
        <v>75</v>
      </c>
      <c r="G652" s="45" t="s">
        <v>2602</v>
      </c>
      <c r="H652" s="45" t="s">
        <v>73</v>
      </c>
      <c r="I652" s="47" t="s">
        <v>1463</v>
      </c>
      <c r="J652" s="46" t="s">
        <v>2604</v>
      </c>
      <c r="K652" t="str">
        <f t="shared" si="10"/>
        <v>M</v>
      </c>
    </row>
    <row r="653" spans="1:11">
      <c r="A653" s="75" t="s">
        <v>1893</v>
      </c>
      <c r="B653" s="45" t="str">
        <f>_xlfn.XLOOKUP(Tabla8[[#This Row],[Codigo Area Liquidacion]],TBLAREA[PLANTA],TBLAREA[PROG])</f>
        <v>01</v>
      </c>
      <c r="C653" s="46" t="s">
        <v>11</v>
      </c>
      <c r="D653" s="45" t="str">
        <f>Tabla8[[#This Row],[Numero Documento]]&amp;Tabla8[[#This Row],[PROG]]&amp;LEFT(Tabla8[[#This Row],[Tipo Empleado]],3)</f>
        <v>0010067532101FIJ</v>
      </c>
      <c r="E653" s="45" t="s">
        <v>232</v>
      </c>
      <c r="F653" s="46" t="s">
        <v>10</v>
      </c>
      <c r="G653" s="45" t="s">
        <v>2602</v>
      </c>
      <c r="H653" s="45" t="s">
        <v>231</v>
      </c>
      <c r="I653" s="47" t="s">
        <v>1492</v>
      </c>
      <c r="J653" s="46" t="s">
        <v>2605</v>
      </c>
      <c r="K653" t="str">
        <f t="shared" si="10"/>
        <v>F</v>
      </c>
    </row>
    <row r="654" spans="1:11">
      <c r="A654" s="75" t="s">
        <v>2342</v>
      </c>
      <c r="B654" s="45" t="str">
        <f>_xlfn.XLOOKUP(Tabla8[[#This Row],[Codigo Area Liquidacion]],TBLAREA[PLANTA],TBLAREA[PROG])</f>
        <v>01</v>
      </c>
      <c r="C654" s="46" t="s">
        <v>2527</v>
      </c>
      <c r="D654" s="45" t="str">
        <f>Tabla8[[#This Row],[Numero Documento]]&amp;Tabla8[[#This Row],[PROG]]&amp;LEFT(Tabla8[[#This Row],[Tipo Empleado]],3)</f>
        <v>0790015470401EMP</v>
      </c>
      <c r="E654" s="45" t="s">
        <v>1673</v>
      </c>
      <c r="F654" s="46" t="s">
        <v>1399</v>
      </c>
      <c r="G654" s="45" t="s">
        <v>2602</v>
      </c>
      <c r="H654" s="45" t="s">
        <v>314</v>
      </c>
      <c r="I654" s="47" t="s">
        <v>1473</v>
      </c>
      <c r="J654" s="46" t="s">
        <v>2605</v>
      </c>
      <c r="K654" t="str">
        <f t="shared" si="10"/>
        <v>F</v>
      </c>
    </row>
    <row r="655" spans="1:11">
      <c r="A655" s="75" t="s">
        <v>1894</v>
      </c>
      <c r="B655" s="45" t="str">
        <f>_xlfn.XLOOKUP(Tabla8[[#This Row],[Codigo Area Liquidacion]],TBLAREA[PLANTA],TBLAREA[PROG])</f>
        <v>01</v>
      </c>
      <c r="C655" s="46" t="s">
        <v>11</v>
      </c>
      <c r="D655" s="45" t="str">
        <f>Tabla8[[#This Row],[Numero Documento]]&amp;Tabla8[[#This Row],[PROG]]&amp;LEFT(Tabla8[[#This Row],[Tipo Empleado]],3)</f>
        <v>0010568421101FIJ</v>
      </c>
      <c r="E655" s="45" t="s">
        <v>911</v>
      </c>
      <c r="F655" s="46" t="s">
        <v>129</v>
      </c>
      <c r="G655" s="45" t="s">
        <v>2602</v>
      </c>
      <c r="H655" s="45" t="s">
        <v>231</v>
      </c>
      <c r="I655" s="47" t="s">
        <v>1492</v>
      </c>
      <c r="J655" s="46" t="s">
        <v>2605</v>
      </c>
      <c r="K655" t="str">
        <f t="shared" si="10"/>
        <v>F</v>
      </c>
    </row>
    <row r="656" spans="1:11">
      <c r="A656" s="78" t="s">
        <v>3041</v>
      </c>
      <c r="B656" s="45" t="str">
        <f>_xlfn.XLOOKUP(Tabla8[[#This Row],[Codigo Area Liquidacion]],TBLAREA[PLANTA],TBLAREA[PROG])</f>
        <v>01</v>
      </c>
      <c r="C656" s="46" t="s">
        <v>2527</v>
      </c>
      <c r="D656" s="45" t="str">
        <f>Tabla8[[#This Row],[Numero Documento]]&amp;Tabla8[[#This Row],[PROG]]&amp;LEFT(Tabla8[[#This Row],[Tipo Empleado]],3)</f>
        <v>0011337882201EMP</v>
      </c>
      <c r="E656" s="45" t="s">
        <v>3040</v>
      </c>
      <c r="F656" s="46" t="s">
        <v>3035</v>
      </c>
      <c r="G656" s="45" t="s">
        <v>2602</v>
      </c>
      <c r="H656" s="45" t="s">
        <v>1706</v>
      </c>
      <c r="I656" s="47" t="s">
        <v>1462</v>
      </c>
      <c r="J656" s="46" t="s">
        <v>2605</v>
      </c>
      <c r="K656" t="str">
        <f t="shared" si="10"/>
        <v>F</v>
      </c>
    </row>
    <row r="657" spans="1:11">
      <c r="A657" s="75" t="s">
        <v>1133</v>
      </c>
      <c r="B657" s="45" t="str">
        <f>_xlfn.XLOOKUP(Tabla8[[#This Row],[Codigo Area Liquidacion]],TBLAREA[PLANTA],TBLAREA[PROG])</f>
        <v>01</v>
      </c>
      <c r="C657" s="46" t="s">
        <v>11</v>
      </c>
      <c r="D657" s="45" t="str">
        <f>Tabla8[[#This Row],[Numero Documento]]&amp;Tabla8[[#This Row],[PROG]]&amp;LEFT(Tabla8[[#This Row],[Tipo Empleado]],3)</f>
        <v>0490056358801FIJ</v>
      </c>
      <c r="E657" s="45" t="s">
        <v>816</v>
      </c>
      <c r="F657" s="46" t="s">
        <v>10</v>
      </c>
      <c r="G657" s="45" t="s">
        <v>2602</v>
      </c>
      <c r="H657" s="45" t="s">
        <v>819</v>
      </c>
      <c r="I657" s="47" t="s">
        <v>1496</v>
      </c>
      <c r="J657" s="46" t="s">
        <v>2605</v>
      </c>
      <c r="K657" t="str">
        <f t="shared" si="10"/>
        <v>F</v>
      </c>
    </row>
    <row r="658" spans="1:11">
      <c r="A658" s="75" t="s">
        <v>1895</v>
      </c>
      <c r="B658" s="45" t="str">
        <f>_xlfn.XLOOKUP(Tabla8[[#This Row],[Codigo Area Liquidacion]],TBLAREA[PLANTA],TBLAREA[PROG])</f>
        <v>01</v>
      </c>
      <c r="C658" s="46" t="s">
        <v>11</v>
      </c>
      <c r="D658" s="45" t="str">
        <f>Tabla8[[#This Row],[Numero Documento]]&amp;Tabla8[[#This Row],[PROG]]&amp;LEFT(Tabla8[[#This Row],[Tipo Empleado]],3)</f>
        <v>0011644095901FIJ</v>
      </c>
      <c r="E658" s="45" t="s">
        <v>1075</v>
      </c>
      <c r="F658" s="46" t="s">
        <v>402</v>
      </c>
      <c r="G658" s="45" t="s">
        <v>2602</v>
      </c>
      <c r="H658" s="45" t="s">
        <v>572</v>
      </c>
      <c r="I658" s="47" t="s">
        <v>1499</v>
      </c>
      <c r="J658" s="46" t="s">
        <v>2604</v>
      </c>
      <c r="K658" t="str">
        <f t="shared" si="10"/>
        <v>M</v>
      </c>
    </row>
    <row r="659" spans="1:11">
      <c r="A659" s="75" t="s">
        <v>2477</v>
      </c>
      <c r="B659" s="45" t="str">
        <f>_xlfn.XLOOKUP(Tabla8[[#This Row],[Codigo Area Liquidacion]],TBLAREA[PLANTA],TBLAREA[PROG])</f>
        <v>01</v>
      </c>
      <c r="C659" s="46" t="s">
        <v>2535</v>
      </c>
      <c r="D659" s="45" t="str">
        <f>Tabla8[[#This Row],[Numero Documento]]&amp;Tabla8[[#This Row],[PROG]]&amp;LEFT(Tabla8[[#This Row],[Tipo Empleado]],3)</f>
        <v>4022636818701PER</v>
      </c>
      <c r="E659" s="45" t="s">
        <v>1757</v>
      </c>
      <c r="F659" s="46" t="s">
        <v>895</v>
      </c>
      <c r="G659" s="45" t="s">
        <v>2602</v>
      </c>
      <c r="H659" s="45" t="s">
        <v>943</v>
      </c>
      <c r="I659" s="47" t="s">
        <v>1458</v>
      </c>
      <c r="J659" s="46" t="s">
        <v>2604</v>
      </c>
      <c r="K659" t="str">
        <f t="shared" si="10"/>
        <v>M</v>
      </c>
    </row>
    <row r="660" spans="1:11">
      <c r="A660" s="75" t="s">
        <v>2201</v>
      </c>
      <c r="B660" s="45" t="str">
        <f>_xlfn.XLOOKUP(Tabla8[[#This Row],[Codigo Area Liquidacion]],TBLAREA[PLANTA],TBLAREA[PROG])</f>
        <v>11</v>
      </c>
      <c r="C660" s="46" t="s">
        <v>11</v>
      </c>
      <c r="D660" s="45" t="str">
        <f>Tabla8[[#This Row],[Numero Documento]]&amp;Tabla8[[#This Row],[PROG]]&amp;LEFT(Tabla8[[#This Row],[Tipo Empleado]],3)</f>
        <v>0860004841011FIJ</v>
      </c>
      <c r="E660" s="45" t="s">
        <v>170</v>
      </c>
      <c r="F660" s="46" t="s">
        <v>160</v>
      </c>
      <c r="G660" s="45" t="s">
        <v>2610</v>
      </c>
      <c r="H660" s="45" t="s">
        <v>1706</v>
      </c>
      <c r="I660" s="47" t="s">
        <v>1462</v>
      </c>
      <c r="J660" s="46" t="s">
        <v>2604</v>
      </c>
      <c r="K660" t="str">
        <f t="shared" si="10"/>
        <v>M</v>
      </c>
    </row>
    <row r="661" spans="1:11">
      <c r="A661" s="75" t="s">
        <v>1896</v>
      </c>
      <c r="B661" s="45" t="str">
        <f>_xlfn.XLOOKUP(Tabla8[[#This Row],[Codigo Area Liquidacion]],TBLAREA[PLANTA],TBLAREA[PROG])</f>
        <v>01</v>
      </c>
      <c r="C661" s="46" t="s">
        <v>11</v>
      </c>
      <c r="D661" s="45" t="str">
        <f>Tabla8[[#This Row],[Numero Documento]]&amp;Tabla8[[#This Row],[PROG]]&amp;LEFT(Tabla8[[#This Row],[Tipo Empleado]],3)</f>
        <v>0011149723601FIJ</v>
      </c>
      <c r="E661" s="45" t="s">
        <v>912</v>
      </c>
      <c r="F661" s="46" t="s">
        <v>254</v>
      </c>
      <c r="G661" s="45" t="s">
        <v>2602</v>
      </c>
      <c r="H661" s="45" t="s">
        <v>210</v>
      </c>
      <c r="I661" s="47" t="s">
        <v>1471</v>
      </c>
      <c r="J661" s="46" t="s">
        <v>2605</v>
      </c>
      <c r="K661" t="str">
        <f t="shared" si="10"/>
        <v>F</v>
      </c>
    </row>
    <row r="662" spans="1:11">
      <c r="A662" s="75" t="s">
        <v>2343</v>
      </c>
      <c r="B662" s="45" t="str">
        <f>_xlfn.XLOOKUP(Tabla8[[#This Row],[Codigo Area Liquidacion]],TBLAREA[PLANTA],TBLAREA[PROG])</f>
        <v>01</v>
      </c>
      <c r="C662" s="46" t="s">
        <v>2527</v>
      </c>
      <c r="D662" s="45" t="str">
        <f>Tabla8[[#This Row],[Numero Documento]]&amp;Tabla8[[#This Row],[PROG]]&amp;LEFT(Tabla8[[#This Row],[Tipo Empleado]],3)</f>
        <v>2230000850901EMP</v>
      </c>
      <c r="E662" s="45" t="s">
        <v>987</v>
      </c>
      <c r="F662" s="46" t="s">
        <v>59</v>
      </c>
      <c r="G662" s="45" t="s">
        <v>2602</v>
      </c>
      <c r="H662" s="45" t="s">
        <v>1712</v>
      </c>
      <c r="I662" s="47" t="s">
        <v>1481</v>
      </c>
      <c r="J662" s="46" t="s">
        <v>2605</v>
      </c>
      <c r="K662" t="str">
        <f t="shared" si="10"/>
        <v>F</v>
      </c>
    </row>
    <row r="663" spans="1:11">
      <c r="A663" s="75" t="s">
        <v>1326</v>
      </c>
      <c r="B663" s="45" t="str">
        <f>_xlfn.XLOOKUP(Tabla8[[#This Row],[Codigo Area Liquidacion]],TBLAREA[PLANTA],TBLAREA[PROG])</f>
        <v>11</v>
      </c>
      <c r="C663" s="46" t="s">
        <v>11</v>
      </c>
      <c r="D663" s="45" t="str">
        <f>Tabla8[[#This Row],[Numero Documento]]&amp;Tabla8[[#This Row],[PROG]]&amp;LEFT(Tabla8[[#This Row],[Tipo Empleado]],3)</f>
        <v>0011188552111FIJ</v>
      </c>
      <c r="E663" s="45" t="s">
        <v>742</v>
      </c>
      <c r="F663" s="46" t="s">
        <v>60</v>
      </c>
      <c r="G663" s="45" t="s">
        <v>2610</v>
      </c>
      <c r="H663" s="45" t="s">
        <v>698</v>
      </c>
      <c r="I663" s="47" t="s">
        <v>1451</v>
      </c>
      <c r="J663" s="46" t="s">
        <v>2605</v>
      </c>
      <c r="K663" t="str">
        <f t="shared" si="10"/>
        <v>F</v>
      </c>
    </row>
    <row r="664" spans="1:11">
      <c r="A664" s="75" t="s">
        <v>2846</v>
      </c>
      <c r="B664" s="45" t="str">
        <f>_xlfn.XLOOKUP(Tabla8[[#This Row],[Codigo Area Liquidacion]],TBLAREA[PLANTA],TBLAREA[PROG])</f>
        <v>01</v>
      </c>
      <c r="C664" s="46" t="s">
        <v>11</v>
      </c>
      <c r="D664" s="45" t="str">
        <f>Tabla8[[#This Row],[Numero Documento]]&amp;Tabla8[[#This Row],[PROG]]&amp;LEFT(Tabla8[[#This Row],[Tipo Empleado]],3)</f>
        <v>0011844133601FIJ</v>
      </c>
      <c r="E664" s="45" t="s">
        <v>2845</v>
      </c>
      <c r="F664" s="46" t="s">
        <v>1434</v>
      </c>
      <c r="G664" s="45" t="s">
        <v>2602</v>
      </c>
      <c r="H664" s="45" t="s">
        <v>943</v>
      </c>
      <c r="I664" s="47" t="s">
        <v>1458</v>
      </c>
      <c r="J664" s="46" t="s">
        <v>2605</v>
      </c>
      <c r="K664" t="str">
        <f t="shared" si="10"/>
        <v>F</v>
      </c>
    </row>
    <row r="665" spans="1:11">
      <c r="A665" s="75" t="s">
        <v>1897</v>
      </c>
      <c r="B665" s="45" t="str">
        <f>_xlfn.XLOOKUP(Tabla8[[#This Row],[Codigo Area Liquidacion]],TBLAREA[PLANTA],TBLAREA[PROG])</f>
        <v>01</v>
      </c>
      <c r="C665" s="46" t="s">
        <v>11</v>
      </c>
      <c r="D665" s="45" t="str">
        <f>Tabla8[[#This Row],[Numero Documento]]&amp;Tabla8[[#This Row],[PROG]]&amp;LEFT(Tabla8[[#This Row],[Tipo Empleado]],3)</f>
        <v>0011429542101FIJ</v>
      </c>
      <c r="E665" s="45" t="s">
        <v>1537</v>
      </c>
      <c r="F665" s="46" t="s">
        <v>32</v>
      </c>
      <c r="G665" s="45" t="s">
        <v>2602</v>
      </c>
      <c r="H665" s="45" t="s">
        <v>943</v>
      </c>
      <c r="I665" s="47" t="s">
        <v>1458</v>
      </c>
      <c r="J665" s="46" t="s">
        <v>2605</v>
      </c>
      <c r="K665" t="str">
        <f t="shared" si="10"/>
        <v>F</v>
      </c>
    </row>
    <row r="666" spans="1:11">
      <c r="A666" s="75" t="s">
        <v>3043</v>
      </c>
      <c r="B666" s="45" t="str">
        <f>_xlfn.XLOOKUP(Tabla8[[#This Row],[Codigo Area Liquidacion]],TBLAREA[PLANTA],TBLAREA[PROG])</f>
        <v>01</v>
      </c>
      <c r="C666" s="46" t="s">
        <v>2527</v>
      </c>
      <c r="D666" s="45" t="str">
        <f>Tabla8[[#This Row],[Numero Documento]]&amp;Tabla8[[#This Row],[PROG]]&amp;LEFT(Tabla8[[#This Row],[Tipo Empleado]],3)</f>
        <v>4023601381501EMP</v>
      </c>
      <c r="E666" s="45" t="s">
        <v>3042</v>
      </c>
      <c r="F666" s="46" t="s">
        <v>192</v>
      </c>
      <c r="G666" s="45" t="s">
        <v>2602</v>
      </c>
      <c r="H666" s="45" t="s">
        <v>221</v>
      </c>
      <c r="I666" s="47" t="s">
        <v>1485</v>
      </c>
      <c r="J666" s="46" t="s">
        <v>2605</v>
      </c>
      <c r="K666" t="str">
        <f t="shared" si="10"/>
        <v>F</v>
      </c>
    </row>
    <row r="667" spans="1:11">
      <c r="A667" s="75" t="s">
        <v>1134</v>
      </c>
      <c r="B667" s="45" t="str">
        <f>_xlfn.XLOOKUP(Tabla8[[#This Row],[Codigo Area Liquidacion]],TBLAREA[PLANTA],TBLAREA[PROG])</f>
        <v>01</v>
      </c>
      <c r="C667" s="46" t="s">
        <v>11</v>
      </c>
      <c r="D667" s="45" t="str">
        <f>Tabla8[[#This Row],[Numero Documento]]&amp;Tabla8[[#This Row],[PROG]]&amp;LEFT(Tabla8[[#This Row],[Tipo Empleado]],3)</f>
        <v>0010882499601FIJ</v>
      </c>
      <c r="E667" s="45" t="s">
        <v>229</v>
      </c>
      <c r="F667" s="46" t="s">
        <v>129</v>
      </c>
      <c r="G667" s="45" t="s">
        <v>2602</v>
      </c>
      <c r="H667" s="45" t="s">
        <v>227</v>
      </c>
      <c r="I667" s="47" t="s">
        <v>1454</v>
      </c>
      <c r="J667" s="46" t="s">
        <v>2605</v>
      </c>
      <c r="K667" t="str">
        <f t="shared" si="10"/>
        <v>F</v>
      </c>
    </row>
    <row r="668" spans="1:11">
      <c r="A668" s="75" t="s">
        <v>2807</v>
      </c>
      <c r="B668" s="45" t="str">
        <f>_xlfn.XLOOKUP(Tabla8[[#This Row],[Codigo Area Liquidacion]],TBLAREA[PLANTA],TBLAREA[PROG])</f>
        <v>01</v>
      </c>
      <c r="C668" s="46" t="s">
        <v>2527</v>
      </c>
      <c r="D668" s="45" t="str">
        <f>Tabla8[[#This Row],[Numero Documento]]&amp;Tabla8[[#This Row],[PROG]]&amp;LEFT(Tabla8[[#This Row],[Tipo Empleado]],3)</f>
        <v>0310471676001EMP</v>
      </c>
      <c r="E668" s="45" t="s">
        <v>2806</v>
      </c>
      <c r="F668" s="46" t="s">
        <v>75</v>
      </c>
      <c r="G668" s="45" t="s">
        <v>2602</v>
      </c>
      <c r="H668" s="45" t="s">
        <v>18</v>
      </c>
      <c r="I668" s="47" t="s">
        <v>1508</v>
      </c>
      <c r="J668" s="46" t="s">
        <v>2604</v>
      </c>
      <c r="K668" t="str">
        <f t="shared" si="10"/>
        <v>M</v>
      </c>
    </row>
    <row r="669" spans="1:11">
      <c r="A669" s="75" t="s">
        <v>2202</v>
      </c>
      <c r="B669" s="45" t="str">
        <f>_xlfn.XLOOKUP(Tabla8[[#This Row],[Codigo Area Liquidacion]],TBLAREA[PLANTA],TBLAREA[PROG])</f>
        <v>11</v>
      </c>
      <c r="C669" s="46" t="s">
        <v>11</v>
      </c>
      <c r="D669" s="45" t="str">
        <f>Tabla8[[#This Row],[Numero Documento]]&amp;Tabla8[[#This Row],[PROG]]&amp;LEFT(Tabla8[[#This Row],[Tipo Empleado]],3)</f>
        <v>4021093077811FIJ</v>
      </c>
      <c r="E669" s="45" t="s">
        <v>999</v>
      </c>
      <c r="F669" s="46" t="s">
        <v>60</v>
      </c>
      <c r="G669" s="45" t="s">
        <v>2610</v>
      </c>
      <c r="H669" s="45" t="s">
        <v>601</v>
      </c>
      <c r="I669" s="47" t="s">
        <v>1453</v>
      </c>
      <c r="J669" s="46" t="s">
        <v>2605</v>
      </c>
      <c r="K669" t="str">
        <f t="shared" si="10"/>
        <v>F</v>
      </c>
    </row>
    <row r="670" spans="1:11">
      <c r="A670" s="75" t="s">
        <v>2203</v>
      </c>
      <c r="B670" s="45" t="str">
        <f>_xlfn.XLOOKUP(Tabla8[[#This Row],[Codigo Area Liquidacion]],TBLAREA[PLANTA],TBLAREA[PROG])</f>
        <v>11</v>
      </c>
      <c r="C670" s="46" t="s">
        <v>11</v>
      </c>
      <c r="D670" s="45" t="str">
        <f>Tabla8[[#This Row],[Numero Documento]]&amp;Tabla8[[#This Row],[PROG]]&amp;LEFT(Tabla8[[#This Row],[Tipo Empleado]],3)</f>
        <v>0011860037811FIJ</v>
      </c>
      <c r="E670" s="45" t="s">
        <v>998</v>
      </c>
      <c r="F670" s="46" t="s">
        <v>8</v>
      </c>
      <c r="G670" s="45" t="s">
        <v>2610</v>
      </c>
      <c r="H670" s="45" t="s">
        <v>73</v>
      </c>
      <c r="I670" s="47" t="s">
        <v>1463</v>
      </c>
      <c r="J670" s="46" t="s">
        <v>2605</v>
      </c>
      <c r="K670" t="str">
        <f t="shared" si="10"/>
        <v>F</v>
      </c>
    </row>
    <row r="671" spans="1:11">
      <c r="A671" s="75" t="s">
        <v>2848</v>
      </c>
      <c r="B671" s="45" t="str">
        <f>_xlfn.XLOOKUP(Tabla8[[#This Row],[Codigo Area Liquidacion]],TBLAREA[PLANTA],TBLAREA[PROG])</f>
        <v>01</v>
      </c>
      <c r="C671" s="46" t="s">
        <v>11</v>
      </c>
      <c r="D671" s="45" t="str">
        <f>Tabla8[[#This Row],[Numero Documento]]&amp;Tabla8[[#This Row],[PROG]]&amp;LEFT(Tabla8[[#This Row],[Tipo Empleado]],3)</f>
        <v>0011096857501FIJ</v>
      </c>
      <c r="E671" s="45" t="s">
        <v>2847</v>
      </c>
      <c r="F671" s="46" t="s">
        <v>8</v>
      </c>
      <c r="G671" s="45" t="s">
        <v>2602</v>
      </c>
      <c r="H671" s="45" t="s">
        <v>576</v>
      </c>
      <c r="I671" s="47" t="s">
        <v>1487</v>
      </c>
      <c r="J671" s="46" t="s">
        <v>2605</v>
      </c>
      <c r="K671" t="str">
        <f t="shared" si="10"/>
        <v>F</v>
      </c>
    </row>
    <row r="672" spans="1:11">
      <c r="A672" s="75" t="s">
        <v>2344</v>
      </c>
      <c r="B672" s="45" t="str">
        <f>_xlfn.XLOOKUP(Tabla8[[#This Row],[Codigo Area Liquidacion]],TBLAREA[PLANTA],TBLAREA[PROG])</f>
        <v>01</v>
      </c>
      <c r="C672" s="46" t="s">
        <v>2527</v>
      </c>
      <c r="D672" s="45" t="str">
        <f>Tabla8[[#This Row],[Numero Documento]]&amp;Tabla8[[#This Row],[PROG]]&amp;LEFT(Tabla8[[#This Row],[Tipo Empleado]],3)</f>
        <v>2230075986101EMP</v>
      </c>
      <c r="E672" s="45" t="s">
        <v>1438</v>
      </c>
      <c r="F672" s="46" t="s">
        <v>1433</v>
      </c>
      <c r="G672" s="45" t="s">
        <v>2602</v>
      </c>
      <c r="H672" s="45" t="s">
        <v>283</v>
      </c>
      <c r="I672" s="47" t="s">
        <v>1447</v>
      </c>
      <c r="J672" s="46" t="s">
        <v>2605</v>
      </c>
      <c r="K672" t="str">
        <f t="shared" si="10"/>
        <v>F</v>
      </c>
    </row>
    <row r="673" spans="1:11">
      <c r="A673" s="78" t="s">
        <v>1898</v>
      </c>
      <c r="B673" s="45" t="str">
        <f>_xlfn.XLOOKUP(Tabla8[[#This Row],[Codigo Area Liquidacion]],TBLAREA[PLANTA],TBLAREA[PROG])</f>
        <v>01</v>
      </c>
      <c r="C673" s="46" t="s">
        <v>11</v>
      </c>
      <c r="D673" s="45" t="str">
        <f>Tabla8[[#This Row],[Numero Documento]]&amp;Tabla8[[#This Row],[PROG]]&amp;LEFT(Tabla8[[#This Row],[Tipo Empleado]],3)</f>
        <v>0180069842301FIJ</v>
      </c>
      <c r="E673" s="45" t="s">
        <v>1745</v>
      </c>
      <c r="F673" s="46" t="s">
        <v>55</v>
      </c>
      <c r="G673" s="45" t="s">
        <v>2602</v>
      </c>
      <c r="H673" s="45" t="s">
        <v>1708</v>
      </c>
      <c r="I673" s="47" t="s">
        <v>1448</v>
      </c>
      <c r="J673" s="46" t="s">
        <v>2605</v>
      </c>
      <c r="K673" t="str">
        <f t="shared" si="10"/>
        <v>F</v>
      </c>
    </row>
    <row r="674" spans="1:11">
      <c r="A674" s="75" t="s">
        <v>2345</v>
      </c>
      <c r="B674" s="45" t="str">
        <f>_xlfn.XLOOKUP(Tabla8[[#This Row],[Codigo Area Liquidacion]],TBLAREA[PLANTA],TBLAREA[PROG])</f>
        <v>01</v>
      </c>
      <c r="C674" s="46" t="s">
        <v>2527</v>
      </c>
      <c r="D674" s="45" t="str">
        <f>Tabla8[[#This Row],[Numero Documento]]&amp;Tabla8[[#This Row],[PROG]]&amp;LEFT(Tabla8[[#This Row],[Tipo Empleado]],3)</f>
        <v>0011499328001EMP</v>
      </c>
      <c r="E674" s="45" t="s">
        <v>1088</v>
      </c>
      <c r="F674" s="46" t="s">
        <v>100</v>
      </c>
      <c r="G674" s="45" t="s">
        <v>2602</v>
      </c>
      <c r="H674" s="45" t="s">
        <v>250</v>
      </c>
      <c r="I674" s="47" t="s">
        <v>1474</v>
      </c>
      <c r="J674" s="46" t="s">
        <v>2605</v>
      </c>
      <c r="K674" t="str">
        <f t="shared" si="10"/>
        <v>F</v>
      </c>
    </row>
    <row r="675" spans="1:11">
      <c r="A675" s="75" t="s">
        <v>1899</v>
      </c>
      <c r="B675" s="45" t="str">
        <f>_xlfn.XLOOKUP(Tabla8[[#This Row],[Codigo Area Liquidacion]],TBLAREA[PLANTA],TBLAREA[PROG])</f>
        <v>01</v>
      </c>
      <c r="C675" s="46" t="s">
        <v>11</v>
      </c>
      <c r="D675" s="45" t="str">
        <f>Tabla8[[#This Row],[Numero Documento]]&amp;Tabla8[[#This Row],[PROG]]&amp;LEFT(Tabla8[[#This Row],[Tipo Empleado]],3)</f>
        <v>2250010067601FIJ</v>
      </c>
      <c r="E675" s="45" t="s">
        <v>797</v>
      </c>
      <c r="F675" s="46" t="s">
        <v>111</v>
      </c>
      <c r="G675" s="45" t="s">
        <v>2602</v>
      </c>
      <c r="H675" s="45" t="s">
        <v>1708</v>
      </c>
      <c r="I675" s="47" t="s">
        <v>1448</v>
      </c>
      <c r="J675" s="46" t="s">
        <v>2604</v>
      </c>
      <c r="K675" t="str">
        <f t="shared" si="10"/>
        <v>M</v>
      </c>
    </row>
    <row r="676" spans="1:11">
      <c r="A676" s="75" t="s">
        <v>1380</v>
      </c>
      <c r="B676" s="45" t="str">
        <f>_xlfn.XLOOKUP(Tabla8[[#This Row],[Codigo Area Liquidacion]],TBLAREA[PLANTA],TBLAREA[PROG])</f>
        <v>01</v>
      </c>
      <c r="C676" s="46" t="s">
        <v>11</v>
      </c>
      <c r="D676" s="45" t="str">
        <f>Tabla8[[#This Row],[Numero Documento]]&amp;Tabla8[[#This Row],[PROG]]&amp;LEFT(Tabla8[[#This Row],[Tipo Empleado]],3)</f>
        <v>0011746485901FIJ</v>
      </c>
      <c r="E676" s="45" t="s">
        <v>1398</v>
      </c>
      <c r="F676" s="46" t="s">
        <v>1399</v>
      </c>
      <c r="G676" s="45" t="s">
        <v>2602</v>
      </c>
      <c r="H676" s="45" t="s">
        <v>314</v>
      </c>
      <c r="I676" s="47" t="s">
        <v>1473</v>
      </c>
      <c r="J676" s="46" t="s">
        <v>2604</v>
      </c>
      <c r="K676" t="str">
        <f t="shared" si="10"/>
        <v>M</v>
      </c>
    </row>
    <row r="677" spans="1:11">
      <c r="A677" s="75" t="s">
        <v>2850</v>
      </c>
      <c r="B677" s="45" t="str">
        <f>_xlfn.XLOOKUP(Tabla8[[#This Row],[Codigo Area Liquidacion]],TBLAREA[PLANTA],TBLAREA[PROG])</f>
        <v>01</v>
      </c>
      <c r="C677" s="46" t="s">
        <v>11</v>
      </c>
      <c r="D677" s="45" t="str">
        <f>Tabla8[[#This Row],[Numero Documento]]&amp;Tabla8[[#This Row],[PROG]]&amp;LEFT(Tabla8[[#This Row],[Tipo Empleado]],3)</f>
        <v>4021311702701FIJ</v>
      </c>
      <c r="E677" s="45" t="s">
        <v>2849</v>
      </c>
      <c r="F677" s="46" t="s">
        <v>127</v>
      </c>
      <c r="G677" s="45" t="s">
        <v>2602</v>
      </c>
      <c r="H677" s="45" t="s">
        <v>943</v>
      </c>
      <c r="I677" s="47" t="s">
        <v>1458</v>
      </c>
      <c r="J677" s="46" t="s">
        <v>2604</v>
      </c>
      <c r="K677" t="str">
        <f t="shared" si="10"/>
        <v>M</v>
      </c>
    </row>
    <row r="678" spans="1:11">
      <c r="A678" s="75" t="s">
        <v>2478</v>
      </c>
      <c r="B678" s="45" t="str">
        <f>_xlfn.XLOOKUP(Tabla8[[#This Row],[Codigo Area Liquidacion]],TBLAREA[PLANTA],TBLAREA[PROG])</f>
        <v>01</v>
      </c>
      <c r="C678" s="46" t="s">
        <v>2535</v>
      </c>
      <c r="D678" s="45" t="str">
        <f>Tabla8[[#This Row],[Numero Documento]]&amp;Tabla8[[#This Row],[PROG]]&amp;LEFT(Tabla8[[#This Row],[Tipo Empleado]],3)</f>
        <v>4021416328501PER</v>
      </c>
      <c r="E678" s="45" t="s">
        <v>1588</v>
      </c>
      <c r="F678" s="46" t="s">
        <v>895</v>
      </c>
      <c r="G678" s="45" t="s">
        <v>2602</v>
      </c>
      <c r="H678" s="45" t="s">
        <v>943</v>
      </c>
      <c r="I678" s="47" t="s">
        <v>1458</v>
      </c>
      <c r="J678" s="46" t="s">
        <v>2604</v>
      </c>
      <c r="K678" t="str">
        <f t="shared" si="10"/>
        <v>M</v>
      </c>
    </row>
    <row r="679" spans="1:11">
      <c r="A679" s="75" t="s">
        <v>3329</v>
      </c>
      <c r="B679" s="45" t="str">
        <f>_xlfn.XLOOKUP(Tabla8[[#This Row],[Codigo Area Liquidacion]],TBLAREA[PLANTA],TBLAREA[PROG])</f>
        <v>01</v>
      </c>
      <c r="C679" s="46" t="s">
        <v>3377</v>
      </c>
      <c r="D679" s="45" t="str">
        <f>Tabla8[[#This Row],[Numero Documento]]&amp;Tabla8[[#This Row],[PROG]]&amp;LEFT(Tabla8[[#This Row],[Tipo Empleado]],3)</f>
        <v>0011776215301PER</v>
      </c>
      <c r="E679" s="45" t="s">
        <v>3328</v>
      </c>
      <c r="F679" s="46" t="s">
        <v>3369</v>
      </c>
      <c r="G679" s="45" t="s">
        <v>2602</v>
      </c>
      <c r="H679" s="45" t="s">
        <v>943</v>
      </c>
      <c r="I679" s="47" t="s">
        <v>1458</v>
      </c>
      <c r="J679" s="46" t="s">
        <v>2605</v>
      </c>
      <c r="K679" t="str">
        <f t="shared" si="10"/>
        <v>F</v>
      </c>
    </row>
    <row r="680" spans="1:11">
      <c r="A680" s="75" t="s">
        <v>1900</v>
      </c>
      <c r="B680" s="45" t="str">
        <f>_xlfn.XLOOKUP(Tabla8[[#This Row],[Codigo Area Liquidacion]],TBLAREA[PLANTA],TBLAREA[PROG])</f>
        <v>01</v>
      </c>
      <c r="C680" s="46" t="s">
        <v>11</v>
      </c>
      <c r="D680" s="45" t="str">
        <f>Tabla8[[#This Row],[Numero Documento]]&amp;Tabla8[[#This Row],[PROG]]&amp;LEFT(Tabla8[[#This Row],[Tipo Empleado]],3)</f>
        <v>0930031681801FIJ</v>
      </c>
      <c r="E680" s="45" t="s">
        <v>913</v>
      </c>
      <c r="F680" s="46" t="s">
        <v>914</v>
      </c>
      <c r="G680" s="45" t="s">
        <v>2602</v>
      </c>
      <c r="H680" s="45" t="s">
        <v>231</v>
      </c>
      <c r="I680" s="47" t="s">
        <v>1492</v>
      </c>
      <c r="J680" s="46" t="s">
        <v>2604</v>
      </c>
      <c r="K680" t="str">
        <f t="shared" si="10"/>
        <v>M</v>
      </c>
    </row>
    <row r="681" spans="1:11">
      <c r="A681" s="75" t="s">
        <v>1135</v>
      </c>
      <c r="B681" s="45" t="str">
        <f>_xlfn.XLOOKUP(Tabla8[[#This Row],[Codigo Area Liquidacion]],TBLAREA[PLANTA],TBLAREA[PROG])</f>
        <v>01</v>
      </c>
      <c r="C681" s="46" t="s">
        <v>11</v>
      </c>
      <c r="D681" s="45" t="str">
        <f>Tabla8[[#This Row],[Numero Documento]]&amp;Tabla8[[#This Row],[PROG]]&amp;LEFT(Tabla8[[#This Row],[Tipo Empleado]],3)</f>
        <v>0010172018301FIJ</v>
      </c>
      <c r="E681" s="45" t="s">
        <v>595</v>
      </c>
      <c r="F681" s="46" t="s">
        <v>596</v>
      </c>
      <c r="G681" s="45" t="s">
        <v>2602</v>
      </c>
      <c r="H681" s="45" t="s">
        <v>591</v>
      </c>
      <c r="I681" s="47" t="s">
        <v>1450</v>
      </c>
      <c r="J681" s="46" t="s">
        <v>2604</v>
      </c>
      <c r="K681" t="str">
        <f t="shared" si="10"/>
        <v>M</v>
      </c>
    </row>
    <row r="682" spans="1:11">
      <c r="A682" s="75" t="s">
        <v>2204</v>
      </c>
      <c r="B682" s="45" t="str">
        <f>_xlfn.XLOOKUP(Tabla8[[#This Row],[Codigo Area Liquidacion]],TBLAREA[PLANTA],TBLAREA[PROG])</f>
        <v>11</v>
      </c>
      <c r="C682" s="46" t="s">
        <v>11</v>
      </c>
      <c r="D682" s="45" t="str">
        <f>Tabla8[[#This Row],[Numero Documento]]&amp;Tabla8[[#This Row],[PROG]]&amp;LEFT(Tabla8[[#This Row],[Tipo Empleado]],3)</f>
        <v>0120087644711FIJ</v>
      </c>
      <c r="E682" s="45" t="s">
        <v>1081</v>
      </c>
      <c r="F682" s="46" t="s">
        <v>127</v>
      </c>
      <c r="G682" s="45" t="s">
        <v>2610</v>
      </c>
      <c r="H682" s="45" t="s">
        <v>1080</v>
      </c>
      <c r="I682" s="47" t="s">
        <v>1506</v>
      </c>
      <c r="J682" s="46" t="s">
        <v>2604</v>
      </c>
      <c r="K682" t="str">
        <f t="shared" si="10"/>
        <v>M</v>
      </c>
    </row>
    <row r="683" spans="1:11">
      <c r="A683" s="75" t="s">
        <v>2205</v>
      </c>
      <c r="B683" s="45" t="str">
        <f>_xlfn.XLOOKUP(Tabla8[[#This Row],[Codigo Area Liquidacion]],TBLAREA[PLANTA],TBLAREA[PROG])</f>
        <v>11</v>
      </c>
      <c r="C683" s="46" t="s">
        <v>11</v>
      </c>
      <c r="D683" s="45" t="str">
        <f>Tabla8[[#This Row],[Numero Documento]]&amp;Tabla8[[#This Row],[PROG]]&amp;LEFT(Tabla8[[#This Row],[Tipo Empleado]],3)</f>
        <v>0010301828911FIJ</v>
      </c>
      <c r="E683" s="45" t="s">
        <v>171</v>
      </c>
      <c r="F683" s="46" t="s">
        <v>172</v>
      </c>
      <c r="G683" s="45" t="s">
        <v>2610</v>
      </c>
      <c r="H683" s="45" t="s">
        <v>1706</v>
      </c>
      <c r="I683" s="47" t="s">
        <v>1462</v>
      </c>
      <c r="J683" s="46" t="s">
        <v>2604</v>
      </c>
      <c r="K683" t="str">
        <f t="shared" si="10"/>
        <v>M</v>
      </c>
    </row>
    <row r="684" spans="1:11">
      <c r="A684" s="75" t="s">
        <v>3045</v>
      </c>
      <c r="B684" s="45" t="str">
        <f>_xlfn.XLOOKUP(Tabla8[[#This Row],[Codigo Area Liquidacion]],TBLAREA[PLANTA],TBLAREA[PROG])</f>
        <v>01</v>
      </c>
      <c r="C684" s="46" t="s">
        <v>2527</v>
      </c>
      <c r="D684" s="45" t="str">
        <f>Tabla8[[#This Row],[Numero Documento]]&amp;Tabla8[[#This Row],[PROG]]&amp;LEFT(Tabla8[[#This Row],[Tipo Empleado]],3)</f>
        <v>0011633216401EMP</v>
      </c>
      <c r="E684" s="45" t="s">
        <v>3044</v>
      </c>
      <c r="F684" s="46" t="s">
        <v>192</v>
      </c>
      <c r="G684" s="45" t="s">
        <v>2602</v>
      </c>
      <c r="H684" s="45" t="s">
        <v>552</v>
      </c>
      <c r="I684" s="47" t="s">
        <v>1468</v>
      </c>
      <c r="J684" s="46" t="s">
        <v>2604</v>
      </c>
      <c r="K684" t="str">
        <f t="shared" si="10"/>
        <v>M</v>
      </c>
    </row>
    <row r="685" spans="1:11">
      <c r="A685" s="75" t="s">
        <v>2479</v>
      </c>
      <c r="B685" s="45" t="str">
        <f>_xlfn.XLOOKUP(Tabla8[[#This Row],[Codigo Area Liquidacion]],TBLAREA[PLANTA],TBLAREA[PROG])</f>
        <v>01</v>
      </c>
      <c r="C685" s="46" t="s">
        <v>2535</v>
      </c>
      <c r="D685" s="45" t="str">
        <f>Tabla8[[#This Row],[Numero Documento]]&amp;Tabla8[[#This Row],[PROG]]&amp;LEFT(Tabla8[[#This Row],[Tipo Empleado]],3)</f>
        <v>0200008994201PER</v>
      </c>
      <c r="E685" s="45" t="s">
        <v>1557</v>
      </c>
      <c r="F685" s="46" t="s">
        <v>895</v>
      </c>
      <c r="G685" s="45" t="s">
        <v>2602</v>
      </c>
      <c r="H685" s="45" t="s">
        <v>943</v>
      </c>
      <c r="I685" s="47" t="s">
        <v>1458</v>
      </c>
      <c r="J685" s="46" t="s">
        <v>2604</v>
      </c>
      <c r="K685" t="str">
        <f t="shared" si="10"/>
        <v>M</v>
      </c>
    </row>
    <row r="686" spans="1:11">
      <c r="A686" s="75" t="s">
        <v>1901</v>
      </c>
      <c r="B686" s="45" t="str">
        <f>_xlfn.XLOOKUP(Tabla8[[#This Row],[Codigo Area Liquidacion]],TBLAREA[PLANTA],TBLAREA[PROG])</f>
        <v>01</v>
      </c>
      <c r="C686" s="46" t="s">
        <v>11</v>
      </c>
      <c r="D686" s="45" t="str">
        <f>Tabla8[[#This Row],[Numero Documento]]&amp;Tabla8[[#This Row],[PROG]]&amp;LEFT(Tabla8[[#This Row],[Tipo Empleado]],3)</f>
        <v>0011146011901FIJ</v>
      </c>
      <c r="E686" s="45" t="s">
        <v>183</v>
      </c>
      <c r="F686" s="46" t="s">
        <v>184</v>
      </c>
      <c r="G686" s="45" t="s">
        <v>2602</v>
      </c>
      <c r="H686" s="45" t="s">
        <v>1710</v>
      </c>
      <c r="I686" s="47" t="s">
        <v>1464</v>
      </c>
      <c r="J686" s="46" t="s">
        <v>2605</v>
      </c>
      <c r="K686" t="str">
        <f t="shared" si="10"/>
        <v>F</v>
      </c>
    </row>
    <row r="687" spans="1:11">
      <c r="A687" s="75" t="s">
        <v>1327</v>
      </c>
      <c r="B687" s="45" t="str">
        <f>_xlfn.XLOOKUP(Tabla8[[#This Row],[Codigo Area Liquidacion]],TBLAREA[PLANTA],TBLAREA[PROG])</f>
        <v>11</v>
      </c>
      <c r="C687" s="46" t="s">
        <v>11</v>
      </c>
      <c r="D687" s="45" t="str">
        <f>Tabla8[[#This Row],[Numero Documento]]&amp;Tabla8[[#This Row],[PROG]]&amp;LEFT(Tabla8[[#This Row],[Tipo Empleado]],3)</f>
        <v>0310089193011FIJ</v>
      </c>
      <c r="E687" s="45" t="s">
        <v>50</v>
      </c>
      <c r="F687" s="46" t="s">
        <v>8</v>
      </c>
      <c r="G687" s="45" t="s">
        <v>2610</v>
      </c>
      <c r="H687" s="45" t="s">
        <v>18</v>
      </c>
      <c r="I687" s="47" t="s">
        <v>1508</v>
      </c>
      <c r="J687" s="46" t="s">
        <v>2605</v>
      </c>
      <c r="K687" t="str">
        <f t="shared" si="10"/>
        <v>F</v>
      </c>
    </row>
    <row r="688" spans="1:11">
      <c r="A688" s="75" t="s">
        <v>1902</v>
      </c>
      <c r="B688" s="45" t="str">
        <f>_xlfn.XLOOKUP(Tabla8[[#This Row],[Codigo Area Liquidacion]],TBLAREA[PLANTA],TBLAREA[PROG])</f>
        <v>01</v>
      </c>
      <c r="C688" s="46" t="s">
        <v>11</v>
      </c>
      <c r="D688" s="45" t="str">
        <f>Tabla8[[#This Row],[Numero Documento]]&amp;Tabla8[[#This Row],[PROG]]&amp;LEFT(Tabla8[[#This Row],[Tipo Empleado]],3)</f>
        <v>0010430705301FIJ</v>
      </c>
      <c r="E688" s="45" t="s">
        <v>582</v>
      </c>
      <c r="F688" s="46" t="s">
        <v>8</v>
      </c>
      <c r="G688" s="45" t="s">
        <v>2602</v>
      </c>
      <c r="H688" s="45" t="s">
        <v>576</v>
      </c>
      <c r="I688" s="47" t="s">
        <v>1487</v>
      </c>
      <c r="J688" s="46" t="s">
        <v>2605</v>
      </c>
      <c r="K688" t="str">
        <f t="shared" si="10"/>
        <v>F</v>
      </c>
    </row>
    <row r="689" spans="1:11">
      <c r="A689" s="78" t="s">
        <v>2809</v>
      </c>
      <c r="B689" s="45" t="str">
        <f>_xlfn.XLOOKUP(Tabla8[[#This Row],[Codigo Area Liquidacion]],TBLAREA[PLANTA],TBLAREA[PROG])</f>
        <v>01</v>
      </c>
      <c r="C689" s="46" t="s">
        <v>2527</v>
      </c>
      <c r="D689" s="45" t="str">
        <f>Tabla8[[#This Row],[Numero Documento]]&amp;Tabla8[[#This Row],[PROG]]&amp;LEFT(Tabla8[[#This Row],[Tipo Empleado]],3)</f>
        <v>0930029780201EMP</v>
      </c>
      <c r="E689" s="45" t="s">
        <v>2808</v>
      </c>
      <c r="F689" s="46" t="s">
        <v>279</v>
      </c>
      <c r="G689" s="45" t="s">
        <v>2602</v>
      </c>
      <c r="H689" s="45" t="s">
        <v>333</v>
      </c>
      <c r="I689" s="47" t="s">
        <v>1459</v>
      </c>
      <c r="J689" s="46" t="s">
        <v>2605</v>
      </c>
      <c r="K689" t="str">
        <f t="shared" si="10"/>
        <v>F</v>
      </c>
    </row>
    <row r="690" spans="1:11">
      <c r="A690" s="75" t="s">
        <v>1239</v>
      </c>
      <c r="B690" s="45" t="str">
        <f>_xlfn.XLOOKUP(Tabla8[[#This Row],[Codigo Area Liquidacion]],TBLAREA[PLANTA],TBLAREA[PROG])</f>
        <v>13</v>
      </c>
      <c r="C690" s="46" t="s">
        <v>11</v>
      </c>
      <c r="D690" s="45" t="str">
        <f>Tabla8[[#This Row],[Numero Documento]]&amp;Tabla8[[#This Row],[PROG]]&amp;LEFT(Tabla8[[#This Row],[Tipo Empleado]],3)</f>
        <v>0330014612713FIJ</v>
      </c>
      <c r="E690" s="45" t="s">
        <v>684</v>
      </c>
      <c r="F690" s="46" t="s">
        <v>685</v>
      </c>
      <c r="G690" s="45" t="s">
        <v>2639</v>
      </c>
      <c r="H690" s="45" t="s">
        <v>679</v>
      </c>
      <c r="I690" s="47" t="s">
        <v>1484</v>
      </c>
      <c r="J690" s="46" t="s">
        <v>2605</v>
      </c>
      <c r="K690" t="str">
        <f t="shared" si="10"/>
        <v>F</v>
      </c>
    </row>
    <row r="691" spans="1:11">
      <c r="A691" s="75" t="s">
        <v>2480</v>
      </c>
      <c r="B691" s="45" t="str">
        <f>_xlfn.XLOOKUP(Tabla8[[#This Row],[Codigo Area Liquidacion]],TBLAREA[PLANTA],TBLAREA[PROG])</f>
        <v>01</v>
      </c>
      <c r="C691" s="46" t="s">
        <v>2535</v>
      </c>
      <c r="D691" s="45" t="str">
        <f>Tabla8[[#This Row],[Numero Documento]]&amp;Tabla8[[#This Row],[PROG]]&amp;LEFT(Tabla8[[#This Row],[Tipo Empleado]],3)</f>
        <v>2250010261501PER</v>
      </c>
      <c r="E691" s="45" t="s">
        <v>1580</v>
      </c>
      <c r="F691" s="46" t="s">
        <v>895</v>
      </c>
      <c r="G691" s="45" t="s">
        <v>2602</v>
      </c>
      <c r="H691" s="45" t="s">
        <v>943</v>
      </c>
      <c r="I691" s="47" t="s">
        <v>1458</v>
      </c>
      <c r="J691" s="46" t="s">
        <v>2604</v>
      </c>
      <c r="K691" t="str">
        <f t="shared" si="10"/>
        <v>M</v>
      </c>
    </row>
    <row r="692" spans="1:11">
      <c r="A692" s="75" t="s">
        <v>2206</v>
      </c>
      <c r="B692" s="45" t="str">
        <f>_xlfn.XLOOKUP(Tabla8[[#This Row],[Codigo Area Liquidacion]],TBLAREA[PLANTA],TBLAREA[PROG])</f>
        <v>11</v>
      </c>
      <c r="C692" s="46" t="s">
        <v>11</v>
      </c>
      <c r="D692" s="45" t="str">
        <f>Tabla8[[#This Row],[Numero Documento]]&amp;Tabla8[[#This Row],[PROG]]&amp;LEFT(Tabla8[[#This Row],[Tipo Empleado]],3)</f>
        <v>0310109410411FIJ</v>
      </c>
      <c r="E692" s="45" t="s">
        <v>621</v>
      </c>
      <c r="F692" s="46" t="s">
        <v>100</v>
      </c>
      <c r="G692" s="45" t="s">
        <v>2610</v>
      </c>
      <c r="H692" s="45" t="s">
        <v>601</v>
      </c>
      <c r="I692" s="47" t="s">
        <v>1453</v>
      </c>
      <c r="J692" s="46" t="s">
        <v>2605</v>
      </c>
      <c r="K692" t="str">
        <f t="shared" si="10"/>
        <v>F</v>
      </c>
    </row>
    <row r="693" spans="1:11">
      <c r="A693" s="75" t="s">
        <v>2852</v>
      </c>
      <c r="B693" s="45" t="str">
        <f>_xlfn.XLOOKUP(Tabla8[[#This Row],[Codigo Area Liquidacion]],TBLAREA[PLANTA],TBLAREA[PROG])</f>
        <v>01</v>
      </c>
      <c r="C693" s="46" t="s">
        <v>11</v>
      </c>
      <c r="D693" s="45" t="str">
        <f>Tabla8[[#This Row],[Numero Documento]]&amp;Tabla8[[#This Row],[PROG]]&amp;LEFT(Tabla8[[#This Row],[Tipo Empleado]],3)</f>
        <v>4022519805601FIJ</v>
      </c>
      <c r="E693" s="45" t="s">
        <v>2851</v>
      </c>
      <c r="F693" s="46" t="s">
        <v>10</v>
      </c>
      <c r="G693" s="45" t="s">
        <v>2602</v>
      </c>
      <c r="H693" s="45" t="s">
        <v>201</v>
      </c>
      <c r="I693" s="47" t="s">
        <v>1470</v>
      </c>
      <c r="J693" s="46" t="s">
        <v>2605</v>
      </c>
      <c r="K693" t="str">
        <f t="shared" si="10"/>
        <v>F</v>
      </c>
    </row>
    <row r="694" spans="1:11">
      <c r="A694" s="75" t="s">
        <v>1903</v>
      </c>
      <c r="B694" s="45" t="str">
        <f>_xlfn.XLOOKUP(Tabla8[[#This Row],[Codigo Area Liquidacion]],TBLAREA[PLANTA],TBLAREA[PROG])</f>
        <v>01</v>
      </c>
      <c r="C694" s="46" t="s">
        <v>11</v>
      </c>
      <c r="D694" s="45" t="str">
        <f>Tabla8[[#This Row],[Numero Documento]]&amp;Tabla8[[#This Row],[PROG]]&amp;LEFT(Tabla8[[#This Row],[Tipo Empleado]],3)</f>
        <v>0010201930401FIJ</v>
      </c>
      <c r="E694" s="45" t="s">
        <v>2628</v>
      </c>
      <c r="F694" s="46" t="s">
        <v>1434</v>
      </c>
      <c r="G694" s="45" t="s">
        <v>2602</v>
      </c>
      <c r="H694" s="45" t="s">
        <v>943</v>
      </c>
      <c r="I694" s="47" t="s">
        <v>1458</v>
      </c>
      <c r="J694" s="46" t="s">
        <v>2605</v>
      </c>
      <c r="K694" t="str">
        <f t="shared" si="10"/>
        <v>F</v>
      </c>
    </row>
    <row r="695" spans="1:11">
      <c r="A695" s="75" t="s">
        <v>1241</v>
      </c>
      <c r="B695" s="45" t="str">
        <f>_xlfn.XLOOKUP(Tabla8[[#This Row],[Codigo Area Liquidacion]],TBLAREA[PLANTA],TBLAREA[PROG])</f>
        <v>01</v>
      </c>
      <c r="C695" s="46" t="s">
        <v>11</v>
      </c>
      <c r="D695" s="45" t="str">
        <f>Tabla8[[#This Row],[Numero Documento]]&amp;Tabla8[[#This Row],[PROG]]&amp;LEFT(Tabla8[[#This Row],[Tipo Empleado]],3)</f>
        <v>0011092996501FIJ</v>
      </c>
      <c r="E695" s="45" t="s">
        <v>411</v>
      </c>
      <c r="F695" s="46" t="s">
        <v>412</v>
      </c>
      <c r="G695" s="45" t="s">
        <v>2602</v>
      </c>
      <c r="H695" s="45" t="s">
        <v>943</v>
      </c>
      <c r="I695" s="47" t="s">
        <v>1458</v>
      </c>
      <c r="J695" s="46" t="s">
        <v>2605</v>
      </c>
      <c r="K695" t="str">
        <f t="shared" si="10"/>
        <v>F</v>
      </c>
    </row>
    <row r="696" spans="1:11">
      <c r="A696" s="75" t="s">
        <v>1904</v>
      </c>
      <c r="B696" s="45" t="str">
        <f>_xlfn.XLOOKUP(Tabla8[[#This Row],[Codigo Area Liquidacion]],TBLAREA[PLANTA],TBLAREA[PROG])</f>
        <v>01</v>
      </c>
      <c r="C696" s="46" t="s">
        <v>11</v>
      </c>
      <c r="D696" s="45" t="str">
        <f>Tabla8[[#This Row],[Numero Documento]]&amp;Tabla8[[#This Row],[PROG]]&amp;LEFT(Tabla8[[#This Row],[Tipo Empleado]],3)</f>
        <v>0011271500801FIJ</v>
      </c>
      <c r="E696" s="45" t="s">
        <v>324</v>
      </c>
      <c r="F696" s="46" t="s">
        <v>59</v>
      </c>
      <c r="G696" s="45" t="s">
        <v>2602</v>
      </c>
      <c r="H696" s="45" t="s">
        <v>323</v>
      </c>
      <c r="I696" s="47" t="s">
        <v>1495</v>
      </c>
      <c r="J696" s="46" t="s">
        <v>2605</v>
      </c>
      <c r="K696" t="str">
        <f t="shared" si="10"/>
        <v>F</v>
      </c>
    </row>
    <row r="697" spans="1:11">
      <c r="A697" s="75" t="s">
        <v>1328</v>
      </c>
      <c r="B697" s="45" t="str">
        <f>_xlfn.XLOOKUP(Tabla8[[#This Row],[Codigo Area Liquidacion]],TBLAREA[PLANTA],TBLAREA[PROG])</f>
        <v>11</v>
      </c>
      <c r="C697" s="46" t="s">
        <v>11</v>
      </c>
      <c r="D697" s="45" t="str">
        <f>Tabla8[[#This Row],[Numero Documento]]&amp;Tabla8[[#This Row],[PROG]]&amp;LEFT(Tabla8[[#This Row],[Tipo Empleado]],3)</f>
        <v>0750008354311FIJ</v>
      </c>
      <c r="E697" s="45" t="s">
        <v>743</v>
      </c>
      <c r="F697" s="46" t="s">
        <v>60</v>
      </c>
      <c r="G697" s="45" t="s">
        <v>2610</v>
      </c>
      <c r="H697" s="45" t="s">
        <v>698</v>
      </c>
      <c r="I697" s="47" t="s">
        <v>1451</v>
      </c>
      <c r="J697" s="46" t="s">
        <v>2605</v>
      </c>
      <c r="K697" t="str">
        <f t="shared" si="10"/>
        <v>F</v>
      </c>
    </row>
    <row r="698" spans="1:11">
      <c r="A698" s="75" t="s">
        <v>2543</v>
      </c>
      <c r="B698" s="45" t="str">
        <f>_xlfn.XLOOKUP(Tabla8[[#This Row],[Codigo Area Liquidacion]],TBLAREA[PLANTA],TBLAREA[PROG])</f>
        <v>01</v>
      </c>
      <c r="C698" s="46" t="s">
        <v>2527</v>
      </c>
      <c r="D698" s="45" t="str">
        <f>Tabla8[[#This Row],[Numero Documento]]&amp;Tabla8[[#This Row],[PROG]]&amp;LEFT(Tabla8[[#This Row],[Tipo Empleado]],3)</f>
        <v>0011783781501EMP</v>
      </c>
      <c r="E698" s="45" t="s">
        <v>2554</v>
      </c>
      <c r="F698" s="46" t="s">
        <v>59</v>
      </c>
      <c r="G698" s="45" t="s">
        <v>2602</v>
      </c>
      <c r="H698" s="45" t="s">
        <v>311</v>
      </c>
      <c r="I698" s="47" t="s">
        <v>1457</v>
      </c>
      <c r="J698" s="46" t="s">
        <v>2605</v>
      </c>
      <c r="K698" t="str">
        <f t="shared" si="10"/>
        <v>F</v>
      </c>
    </row>
    <row r="699" spans="1:11">
      <c r="A699" s="75" t="s">
        <v>3262</v>
      </c>
      <c r="B699" s="45" t="str">
        <f>_xlfn.XLOOKUP(Tabla8[[#This Row],[Codigo Area Liquidacion]],TBLAREA[PLANTA],TBLAREA[PROG])</f>
        <v>01</v>
      </c>
      <c r="C699" s="46" t="s">
        <v>11</v>
      </c>
      <c r="D699" s="45" t="str">
        <f>Tabla8[[#This Row],[Numero Documento]]&amp;Tabla8[[#This Row],[PROG]]&amp;LEFT(Tabla8[[#This Row],[Tipo Empleado]],3)</f>
        <v>2230080624101FIJ</v>
      </c>
      <c r="E699" s="45" t="s">
        <v>3283</v>
      </c>
      <c r="F699" s="46" t="s">
        <v>1434</v>
      </c>
      <c r="G699" s="45" t="s">
        <v>2602</v>
      </c>
      <c r="H699" s="45" t="s">
        <v>943</v>
      </c>
      <c r="I699" s="47" t="s">
        <v>1458</v>
      </c>
      <c r="J699" s="46" t="s">
        <v>2605</v>
      </c>
      <c r="K699" t="str">
        <f t="shared" si="10"/>
        <v>F</v>
      </c>
    </row>
    <row r="700" spans="1:11">
      <c r="A700" s="75" t="s">
        <v>3048</v>
      </c>
      <c r="B700" s="45" t="str">
        <f>_xlfn.XLOOKUP(Tabla8[[#This Row],[Codigo Area Liquidacion]],TBLAREA[PLANTA],TBLAREA[PROG])</f>
        <v>01</v>
      </c>
      <c r="C700" s="46" t="s">
        <v>2527</v>
      </c>
      <c r="D700" s="45" t="str">
        <f>Tabla8[[#This Row],[Numero Documento]]&amp;Tabla8[[#This Row],[PROG]]&amp;LEFT(Tabla8[[#This Row],[Tipo Empleado]],3)</f>
        <v>0500035465301EMP</v>
      </c>
      <c r="E700" s="45" t="s">
        <v>3047</v>
      </c>
      <c r="F700" s="46" t="s">
        <v>3183</v>
      </c>
      <c r="G700" s="45" t="s">
        <v>2602</v>
      </c>
      <c r="H700" s="45" t="s">
        <v>676</v>
      </c>
      <c r="I700" s="47" t="s">
        <v>1482</v>
      </c>
      <c r="J700" s="46" t="s">
        <v>2605</v>
      </c>
      <c r="K700" t="str">
        <f t="shared" si="10"/>
        <v>F</v>
      </c>
    </row>
    <row r="701" spans="1:11">
      <c r="A701" s="75" t="s">
        <v>2207</v>
      </c>
      <c r="B701" s="45" t="str">
        <f>_xlfn.XLOOKUP(Tabla8[[#This Row],[Codigo Area Liquidacion]],TBLAREA[PLANTA],TBLAREA[PROG])</f>
        <v>11</v>
      </c>
      <c r="C701" s="46" t="s">
        <v>11</v>
      </c>
      <c r="D701" s="45" t="str">
        <f>Tabla8[[#This Row],[Numero Documento]]&amp;Tabla8[[#This Row],[PROG]]&amp;LEFT(Tabla8[[#This Row],[Tipo Empleado]],3)</f>
        <v>0310193955511FIJ</v>
      </c>
      <c r="E701" s="45" t="s">
        <v>51</v>
      </c>
      <c r="F701" s="46" t="s">
        <v>52</v>
      </c>
      <c r="G701" s="45" t="s">
        <v>2610</v>
      </c>
      <c r="H701" s="45" t="s">
        <v>18</v>
      </c>
      <c r="I701" s="47" t="s">
        <v>1508</v>
      </c>
      <c r="J701" s="46" t="s">
        <v>2604</v>
      </c>
      <c r="K701" t="str">
        <f t="shared" si="10"/>
        <v>M</v>
      </c>
    </row>
    <row r="702" spans="1:11">
      <c r="A702" s="75" t="s">
        <v>2044</v>
      </c>
      <c r="B702" s="45" t="str">
        <f>_xlfn.XLOOKUP(Tabla8[[#This Row],[Codigo Area Liquidacion]],TBLAREA[PLANTA],TBLAREA[PROG])</f>
        <v>13</v>
      </c>
      <c r="C702" s="46" t="s">
        <v>11</v>
      </c>
      <c r="D702" s="45" t="str">
        <f>Tabla8[[#This Row],[Numero Documento]]&amp;Tabla8[[#This Row],[PROG]]&amp;LEFT(Tabla8[[#This Row],[Tipo Empleado]],3)</f>
        <v>0010258194913FIJ</v>
      </c>
      <c r="E702" s="45" t="s">
        <v>522</v>
      </c>
      <c r="F702" s="46" t="s">
        <v>8</v>
      </c>
      <c r="G702" s="45" t="s">
        <v>2639</v>
      </c>
      <c r="H702" s="45" t="s">
        <v>1707</v>
      </c>
      <c r="I702" s="47" t="s">
        <v>1456</v>
      </c>
      <c r="J702" s="46" t="s">
        <v>2605</v>
      </c>
      <c r="K702" t="str">
        <f t="shared" si="10"/>
        <v>F</v>
      </c>
    </row>
    <row r="703" spans="1:11">
      <c r="A703" s="75" t="s">
        <v>1136</v>
      </c>
      <c r="B703" s="45" t="str">
        <f>_xlfn.XLOOKUP(Tabla8[[#This Row],[Codigo Area Liquidacion]],TBLAREA[PLANTA],TBLAREA[PROG])</f>
        <v>01</v>
      </c>
      <c r="C703" s="46" t="s">
        <v>11</v>
      </c>
      <c r="D703" s="45" t="str">
        <f>Tabla8[[#This Row],[Numero Documento]]&amp;Tabla8[[#This Row],[PROG]]&amp;LEFT(Tabla8[[#This Row],[Tipo Empleado]],3)</f>
        <v>0010445299001FIJ</v>
      </c>
      <c r="E703" s="45" t="s">
        <v>2629</v>
      </c>
      <c r="F703" s="46" t="s">
        <v>259</v>
      </c>
      <c r="G703" s="45" t="s">
        <v>2602</v>
      </c>
      <c r="H703" s="45" t="s">
        <v>1717</v>
      </c>
      <c r="I703" s="47" t="s">
        <v>1497</v>
      </c>
      <c r="J703" s="46" t="s">
        <v>2605</v>
      </c>
      <c r="K703" t="str">
        <f t="shared" si="10"/>
        <v>F</v>
      </c>
    </row>
    <row r="704" spans="1:11">
      <c r="A704" s="75" t="s">
        <v>2729</v>
      </c>
      <c r="B704" s="45" t="str">
        <f>_xlfn.XLOOKUP(Tabla8[[#This Row],[Codigo Area Liquidacion]],TBLAREA[PLANTA],TBLAREA[PROG])</f>
        <v>01</v>
      </c>
      <c r="C704" s="46" t="s">
        <v>2527</v>
      </c>
      <c r="D704" s="45" t="str">
        <f>Tabla8[[#This Row],[Numero Documento]]&amp;Tabla8[[#This Row],[PROG]]&amp;LEFT(Tabla8[[#This Row],[Tipo Empleado]],3)</f>
        <v>0010062064001EMP</v>
      </c>
      <c r="E704" s="45" t="s">
        <v>2697</v>
      </c>
      <c r="F704" s="46" t="s">
        <v>59</v>
      </c>
      <c r="G704" s="45" t="s">
        <v>2602</v>
      </c>
      <c r="H704" s="45" t="s">
        <v>326</v>
      </c>
      <c r="I704" s="47" t="s">
        <v>1501</v>
      </c>
      <c r="J704" s="46" t="s">
        <v>2605</v>
      </c>
      <c r="K704" t="str">
        <f t="shared" si="10"/>
        <v>F</v>
      </c>
    </row>
    <row r="705" spans="1:11">
      <c r="A705" s="75" t="s">
        <v>1905</v>
      </c>
      <c r="B705" s="45" t="str">
        <f>_xlfn.XLOOKUP(Tabla8[[#This Row],[Codigo Area Liquidacion]],TBLAREA[PLANTA],TBLAREA[PROG])</f>
        <v>01</v>
      </c>
      <c r="C705" s="46" t="s">
        <v>11</v>
      </c>
      <c r="D705" s="45" t="str">
        <f>Tabla8[[#This Row],[Numero Documento]]&amp;Tabla8[[#This Row],[PROG]]&amp;LEFT(Tabla8[[#This Row],[Tipo Empleado]],3)</f>
        <v>4022325076801FIJ</v>
      </c>
      <c r="E705" s="45" t="s">
        <v>885</v>
      </c>
      <c r="F705" s="46" t="s">
        <v>10</v>
      </c>
      <c r="G705" s="45" t="s">
        <v>2602</v>
      </c>
      <c r="H705" s="45" t="s">
        <v>311</v>
      </c>
      <c r="I705" s="47" t="s">
        <v>1457</v>
      </c>
      <c r="J705" s="46" t="s">
        <v>2605</v>
      </c>
      <c r="K705" t="str">
        <f t="shared" si="10"/>
        <v>F</v>
      </c>
    </row>
    <row r="706" spans="1:11">
      <c r="A706" s="75" t="s">
        <v>2208</v>
      </c>
      <c r="B706" s="45" t="str">
        <f>_xlfn.XLOOKUP(Tabla8[[#This Row],[Codigo Area Liquidacion]],TBLAREA[PLANTA],TBLAREA[PROG])</f>
        <v>11</v>
      </c>
      <c r="C706" s="46" t="s">
        <v>11</v>
      </c>
      <c r="D706" s="45" t="str">
        <f>Tabla8[[#This Row],[Numero Documento]]&amp;Tabla8[[#This Row],[PROG]]&amp;LEFT(Tabla8[[#This Row],[Tipo Empleado]],3)</f>
        <v>0310318988611FIJ</v>
      </c>
      <c r="E706" s="45" t="s">
        <v>622</v>
      </c>
      <c r="F706" s="46" t="s">
        <v>407</v>
      </c>
      <c r="G706" s="45" t="s">
        <v>2610</v>
      </c>
      <c r="H706" s="45" t="s">
        <v>601</v>
      </c>
      <c r="I706" s="47" t="s">
        <v>1453</v>
      </c>
      <c r="J706" s="46" t="s">
        <v>2605</v>
      </c>
      <c r="K706" t="str">
        <f t="shared" si="10"/>
        <v>F</v>
      </c>
    </row>
    <row r="707" spans="1:11">
      <c r="A707" s="75" t="s">
        <v>2209</v>
      </c>
      <c r="B707" s="45" t="str">
        <f>_xlfn.XLOOKUP(Tabla8[[#This Row],[Codigo Area Liquidacion]],TBLAREA[PLANTA],TBLAREA[PROG])</f>
        <v>11</v>
      </c>
      <c r="C707" s="46" t="s">
        <v>11</v>
      </c>
      <c r="D707" s="45" t="str">
        <f>Tabla8[[#This Row],[Numero Documento]]&amp;Tabla8[[#This Row],[PROG]]&amp;LEFT(Tabla8[[#This Row],[Tipo Empleado]],3)</f>
        <v>0010776643811FIJ</v>
      </c>
      <c r="E707" s="45" t="s">
        <v>623</v>
      </c>
      <c r="F707" s="46" t="s">
        <v>8</v>
      </c>
      <c r="G707" s="45" t="s">
        <v>2610</v>
      </c>
      <c r="H707" s="45" t="s">
        <v>601</v>
      </c>
      <c r="I707" s="47" t="s">
        <v>1453</v>
      </c>
      <c r="J707" s="46" t="s">
        <v>2605</v>
      </c>
      <c r="K707" t="str">
        <f t="shared" si="10"/>
        <v>F</v>
      </c>
    </row>
    <row r="708" spans="1:11">
      <c r="A708" s="75" t="s">
        <v>1329</v>
      </c>
      <c r="B708" s="45" t="str">
        <f>_xlfn.XLOOKUP(Tabla8[[#This Row],[Codigo Area Liquidacion]],TBLAREA[PLANTA],TBLAREA[PROG])</f>
        <v>11</v>
      </c>
      <c r="C708" s="46" t="s">
        <v>11</v>
      </c>
      <c r="D708" s="45" t="str">
        <f>Tabla8[[#This Row],[Numero Documento]]&amp;Tabla8[[#This Row],[PROG]]&amp;LEFT(Tabla8[[#This Row],[Tipo Empleado]],3)</f>
        <v>0010248647911FIJ</v>
      </c>
      <c r="E708" s="45" t="s">
        <v>745</v>
      </c>
      <c r="F708" s="46" t="s">
        <v>82</v>
      </c>
      <c r="G708" s="45" t="s">
        <v>2610</v>
      </c>
      <c r="H708" s="45" t="s">
        <v>698</v>
      </c>
      <c r="I708" s="47" t="s">
        <v>1451</v>
      </c>
      <c r="J708" s="46" t="s">
        <v>2605</v>
      </c>
      <c r="K708" t="str">
        <f t="shared" ref="K708:K771" si="11">LEFT(J708,1)</f>
        <v>F</v>
      </c>
    </row>
    <row r="709" spans="1:11">
      <c r="A709" s="75" t="s">
        <v>2045</v>
      </c>
      <c r="B709" s="45" t="str">
        <f>_xlfn.XLOOKUP(Tabla8[[#This Row],[Codigo Area Liquidacion]],TBLAREA[PLANTA],TBLAREA[PROG])</f>
        <v>01</v>
      </c>
      <c r="C709" s="46" t="s">
        <v>11</v>
      </c>
      <c r="D709" s="45" t="str">
        <f>Tabla8[[#This Row],[Numero Documento]]&amp;Tabla8[[#This Row],[PROG]]&amp;LEFT(Tabla8[[#This Row],[Tipo Empleado]],3)</f>
        <v>0010290140201FIJ</v>
      </c>
      <c r="E709" s="45" t="s">
        <v>414</v>
      </c>
      <c r="F709" s="46" t="s">
        <v>206</v>
      </c>
      <c r="G709" s="45" t="s">
        <v>2602</v>
      </c>
      <c r="H709" s="45" t="s">
        <v>943</v>
      </c>
      <c r="I709" s="47" t="s">
        <v>1458</v>
      </c>
      <c r="J709" s="46" t="s">
        <v>2605</v>
      </c>
      <c r="K709" t="str">
        <f t="shared" si="11"/>
        <v>F</v>
      </c>
    </row>
    <row r="710" spans="1:11">
      <c r="A710" s="75" t="s">
        <v>2210</v>
      </c>
      <c r="B710" s="45" t="str">
        <f>_xlfn.XLOOKUP(Tabla8[[#This Row],[Codigo Area Liquidacion]],TBLAREA[PLANTA],TBLAREA[PROG])</f>
        <v>11</v>
      </c>
      <c r="C710" s="46" t="s">
        <v>11</v>
      </c>
      <c r="D710" s="45" t="str">
        <f>Tabla8[[#This Row],[Numero Documento]]&amp;Tabla8[[#This Row],[PROG]]&amp;LEFT(Tabla8[[#This Row],[Tipo Empleado]],3)</f>
        <v>0310202766511FIJ</v>
      </c>
      <c r="E710" s="45" t="s">
        <v>624</v>
      </c>
      <c r="F710" s="46" t="s">
        <v>244</v>
      </c>
      <c r="G710" s="45" t="s">
        <v>2610</v>
      </c>
      <c r="H710" s="45" t="s">
        <v>601</v>
      </c>
      <c r="I710" s="47" t="s">
        <v>1453</v>
      </c>
      <c r="J710" s="46" t="s">
        <v>2604</v>
      </c>
      <c r="K710" t="str">
        <f t="shared" si="11"/>
        <v>M</v>
      </c>
    </row>
    <row r="711" spans="1:11">
      <c r="A711" s="75" t="s">
        <v>2481</v>
      </c>
      <c r="B711" s="45" t="str">
        <f>_xlfn.XLOOKUP(Tabla8[[#This Row],[Codigo Area Liquidacion]],TBLAREA[PLANTA],TBLAREA[PROG])</f>
        <v>01</v>
      </c>
      <c r="C711" s="46" t="s">
        <v>2535</v>
      </c>
      <c r="D711" s="45" t="str">
        <f>Tabla8[[#This Row],[Numero Documento]]&amp;Tabla8[[#This Row],[PROG]]&amp;LEFT(Tabla8[[#This Row],[Tipo Empleado]],3)</f>
        <v>0011170191801PER</v>
      </c>
      <c r="E711" s="45" t="s">
        <v>1529</v>
      </c>
      <c r="F711" s="46" t="s">
        <v>895</v>
      </c>
      <c r="G711" s="45" t="s">
        <v>2602</v>
      </c>
      <c r="H711" s="45" t="s">
        <v>943</v>
      </c>
      <c r="I711" s="47" t="s">
        <v>1458</v>
      </c>
      <c r="J711" s="46" t="s">
        <v>2604</v>
      </c>
      <c r="K711" t="str">
        <f t="shared" si="11"/>
        <v>M</v>
      </c>
    </row>
    <row r="712" spans="1:11">
      <c r="A712" s="75" t="s">
        <v>1906</v>
      </c>
      <c r="B712" s="45" t="str">
        <f>_xlfn.XLOOKUP(Tabla8[[#This Row],[Codigo Area Liquidacion]],TBLAREA[PLANTA],TBLAREA[PROG])</f>
        <v>01</v>
      </c>
      <c r="C712" s="46" t="s">
        <v>11</v>
      </c>
      <c r="D712" s="45" t="str">
        <f>Tabla8[[#This Row],[Numero Documento]]&amp;Tabla8[[#This Row],[PROG]]&amp;LEFT(Tabla8[[#This Row],[Tipo Empleado]],3)</f>
        <v>0590009094401FIJ</v>
      </c>
      <c r="E712" s="45" t="s">
        <v>236</v>
      </c>
      <c r="F712" s="46" t="s">
        <v>15</v>
      </c>
      <c r="G712" s="45" t="s">
        <v>2602</v>
      </c>
      <c r="H712" s="45" t="s">
        <v>576</v>
      </c>
      <c r="I712" s="47" t="s">
        <v>1487</v>
      </c>
      <c r="J712" s="46" t="s">
        <v>2604</v>
      </c>
      <c r="K712" t="str">
        <f t="shared" si="11"/>
        <v>M</v>
      </c>
    </row>
    <row r="713" spans="1:11">
      <c r="A713" s="75" t="s">
        <v>3051</v>
      </c>
      <c r="B713" s="45" t="str">
        <f>_xlfn.XLOOKUP(Tabla8[[#This Row],[Codigo Area Liquidacion]],TBLAREA[PLANTA],TBLAREA[PROG])</f>
        <v>01</v>
      </c>
      <c r="C713" s="46" t="s">
        <v>2527</v>
      </c>
      <c r="D713" s="45" t="str">
        <f>Tabla8[[#This Row],[Numero Documento]]&amp;Tabla8[[#This Row],[PROG]]&amp;LEFT(Tabla8[[#This Row],[Tipo Empleado]],3)</f>
        <v>1380003616501EMP</v>
      </c>
      <c r="E713" s="45" t="s">
        <v>3050</v>
      </c>
      <c r="F713" s="46" t="s">
        <v>305</v>
      </c>
      <c r="G713" s="45" t="s">
        <v>2602</v>
      </c>
      <c r="H713" s="45" t="s">
        <v>552</v>
      </c>
      <c r="I713" s="47" t="s">
        <v>1468</v>
      </c>
      <c r="J713" s="46" t="s">
        <v>2605</v>
      </c>
      <c r="K713" t="str">
        <f t="shared" si="11"/>
        <v>F</v>
      </c>
    </row>
    <row r="714" spans="1:11">
      <c r="A714" s="75" t="s">
        <v>1907</v>
      </c>
      <c r="B714" s="45" t="str">
        <f>_xlfn.XLOOKUP(Tabla8[[#This Row],[Codigo Area Liquidacion]],TBLAREA[PLANTA],TBLAREA[PROG])</f>
        <v>01</v>
      </c>
      <c r="C714" s="46" t="s">
        <v>11</v>
      </c>
      <c r="D714" s="45" t="str">
        <f>Tabla8[[#This Row],[Numero Documento]]&amp;Tabla8[[#This Row],[PROG]]&amp;LEFT(Tabla8[[#This Row],[Tipo Empleado]],3)</f>
        <v>4022448906801FIJ</v>
      </c>
      <c r="E714" s="45" t="s">
        <v>1615</v>
      </c>
      <c r="F714" s="46" t="s">
        <v>289</v>
      </c>
      <c r="G714" s="45" t="s">
        <v>2602</v>
      </c>
      <c r="H714" s="45" t="s">
        <v>283</v>
      </c>
      <c r="I714" s="47" t="s">
        <v>1447</v>
      </c>
      <c r="J714" s="46" t="s">
        <v>2604</v>
      </c>
      <c r="K714" t="str">
        <f t="shared" si="11"/>
        <v>M</v>
      </c>
    </row>
    <row r="715" spans="1:11">
      <c r="A715" s="75" t="s">
        <v>2482</v>
      </c>
      <c r="B715" s="45" t="str">
        <f>_xlfn.XLOOKUP(Tabla8[[#This Row],[Codigo Area Liquidacion]],TBLAREA[PLANTA],TBLAREA[PROG])</f>
        <v>01</v>
      </c>
      <c r="C715" s="46" t="s">
        <v>2535</v>
      </c>
      <c r="D715" s="45" t="str">
        <f>Tabla8[[#This Row],[Numero Documento]]&amp;Tabla8[[#This Row],[PROG]]&amp;LEFT(Tabla8[[#This Row],[Tipo Empleado]],3)</f>
        <v>4022171000301PER</v>
      </c>
      <c r="E715" s="45" t="s">
        <v>1592</v>
      </c>
      <c r="F715" s="46" t="s">
        <v>895</v>
      </c>
      <c r="G715" s="45" t="s">
        <v>2602</v>
      </c>
      <c r="H715" s="45" t="s">
        <v>943</v>
      </c>
      <c r="I715" s="47" t="s">
        <v>1458</v>
      </c>
      <c r="J715" s="46" t="s">
        <v>2604</v>
      </c>
      <c r="K715" t="str">
        <f t="shared" si="11"/>
        <v>M</v>
      </c>
    </row>
    <row r="716" spans="1:11">
      <c r="A716" s="75" t="s">
        <v>2211</v>
      </c>
      <c r="B716" s="45" t="str">
        <f>_xlfn.XLOOKUP(Tabla8[[#This Row],[Codigo Area Liquidacion]],TBLAREA[PLANTA],TBLAREA[PROG])</f>
        <v>11</v>
      </c>
      <c r="C716" s="46" t="s">
        <v>11</v>
      </c>
      <c r="D716" s="45" t="str">
        <f>Tabla8[[#This Row],[Numero Documento]]&amp;Tabla8[[#This Row],[PROG]]&amp;LEFT(Tabla8[[#This Row],[Tipo Empleado]],3)</f>
        <v>0310047307711FIJ</v>
      </c>
      <c r="E716" s="45" t="s">
        <v>53</v>
      </c>
      <c r="F716" s="46" t="s">
        <v>54</v>
      </c>
      <c r="G716" s="45" t="s">
        <v>2610</v>
      </c>
      <c r="H716" s="45" t="s">
        <v>18</v>
      </c>
      <c r="I716" s="47" t="s">
        <v>1508</v>
      </c>
      <c r="J716" s="46" t="s">
        <v>2604</v>
      </c>
      <c r="K716" t="str">
        <f t="shared" si="11"/>
        <v>M</v>
      </c>
    </row>
    <row r="717" spans="1:11">
      <c r="A717" s="75" t="s">
        <v>1137</v>
      </c>
      <c r="B717" s="45" t="str">
        <f>_xlfn.XLOOKUP(Tabla8[[#This Row],[Codigo Area Liquidacion]],TBLAREA[PLANTA],TBLAREA[PROG])</f>
        <v>01</v>
      </c>
      <c r="C717" s="46" t="s">
        <v>11</v>
      </c>
      <c r="D717" s="45" t="str">
        <f>Tabla8[[#This Row],[Numero Documento]]&amp;Tabla8[[#This Row],[PROG]]&amp;LEFT(Tabla8[[#This Row],[Tipo Empleado]],3)</f>
        <v>0010933798001FIJ</v>
      </c>
      <c r="E717" s="45" t="s">
        <v>223</v>
      </c>
      <c r="F717" s="46" t="s">
        <v>192</v>
      </c>
      <c r="G717" s="45" t="s">
        <v>2602</v>
      </c>
      <c r="H717" s="45" t="s">
        <v>943</v>
      </c>
      <c r="I717" s="47" t="s">
        <v>1458</v>
      </c>
      <c r="J717" s="46" t="s">
        <v>2604</v>
      </c>
      <c r="K717" t="str">
        <f t="shared" si="11"/>
        <v>M</v>
      </c>
    </row>
    <row r="718" spans="1:11">
      <c r="A718" s="75" t="s">
        <v>1908</v>
      </c>
      <c r="B718" s="45" t="str">
        <f>_xlfn.XLOOKUP(Tabla8[[#This Row],[Codigo Area Liquidacion]],TBLAREA[PLANTA],TBLAREA[PROG])</f>
        <v>01</v>
      </c>
      <c r="C718" s="46" t="s">
        <v>11</v>
      </c>
      <c r="D718" s="45" t="str">
        <f>Tabla8[[#This Row],[Numero Documento]]&amp;Tabla8[[#This Row],[PROG]]&amp;LEFT(Tabla8[[#This Row],[Tipo Empleado]],3)</f>
        <v>0540087354201FIJ</v>
      </c>
      <c r="E718" s="45" t="s">
        <v>798</v>
      </c>
      <c r="F718" s="46" t="s">
        <v>799</v>
      </c>
      <c r="G718" s="45" t="s">
        <v>2602</v>
      </c>
      <c r="H718" s="45" t="s">
        <v>1708</v>
      </c>
      <c r="I718" s="47" t="s">
        <v>1448</v>
      </c>
      <c r="J718" s="46" t="s">
        <v>2604</v>
      </c>
      <c r="K718" t="str">
        <f t="shared" si="11"/>
        <v>M</v>
      </c>
    </row>
    <row r="719" spans="1:11">
      <c r="A719" s="75" t="s">
        <v>2756</v>
      </c>
      <c r="B719" s="45" t="str">
        <f>_xlfn.XLOOKUP(Tabla8[[#This Row],[Codigo Area Liquidacion]],TBLAREA[PLANTA],TBLAREA[PROG])</f>
        <v>01</v>
      </c>
      <c r="C719" s="46" t="s">
        <v>2535</v>
      </c>
      <c r="D719" s="45" t="str">
        <f>Tabla8[[#This Row],[Numero Documento]]&amp;Tabla8[[#This Row],[PROG]]&amp;LEFT(Tabla8[[#This Row],[Tipo Empleado]],3)</f>
        <v>4023915775901PER</v>
      </c>
      <c r="E719" s="45" t="s">
        <v>3188</v>
      </c>
      <c r="F719" s="46" t="s">
        <v>895</v>
      </c>
      <c r="G719" s="45" t="s">
        <v>2602</v>
      </c>
      <c r="H719" s="45" t="s">
        <v>943</v>
      </c>
      <c r="I719" s="47" t="s">
        <v>1458</v>
      </c>
      <c r="J719" s="46" t="s">
        <v>2604</v>
      </c>
      <c r="K719" t="str">
        <f t="shared" si="11"/>
        <v>M</v>
      </c>
    </row>
    <row r="720" spans="1:11">
      <c r="A720" s="75" t="s">
        <v>2596</v>
      </c>
      <c r="B720" s="45" t="str">
        <f>_xlfn.XLOOKUP(Tabla8[[#This Row],[Codigo Area Liquidacion]],TBLAREA[PLANTA],TBLAREA[PROG])</f>
        <v>01</v>
      </c>
      <c r="C720" s="46" t="s">
        <v>2535</v>
      </c>
      <c r="D720" s="45" t="str">
        <f>Tabla8[[#This Row],[Numero Documento]]&amp;Tabla8[[#This Row],[PROG]]&amp;LEFT(Tabla8[[#This Row],[Tipo Empleado]],3)</f>
        <v>4023407576601PER</v>
      </c>
      <c r="E720" s="45" t="s">
        <v>2595</v>
      </c>
      <c r="F720" s="46" t="s">
        <v>895</v>
      </c>
      <c r="G720" s="45" t="s">
        <v>2602</v>
      </c>
      <c r="H720" s="45" t="s">
        <v>943</v>
      </c>
      <c r="I720" s="47" t="s">
        <v>1458</v>
      </c>
      <c r="J720" s="46" t="s">
        <v>2604</v>
      </c>
      <c r="K720" t="str">
        <f t="shared" si="11"/>
        <v>M</v>
      </c>
    </row>
    <row r="721" spans="1:11">
      <c r="A721" s="75" t="s">
        <v>1909</v>
      </c>
      <c r="B721" s="45" t="str">
        <f>_xlfn.XLOOKUP(Tabla8[[#This Row],[Codigo Area Liquidacion]],TBLAREA[PLANTA],TBLAREA[PROG])</f>
        <v>01</v>
      </c>
      <c r="C721" s="46" t="s">
        <v>11</v>
      </c>
      <c r="D721" s="45" t="str">
        <f>Tabla8[[#This Row],[Numero Documento]]&amp;Tabla8[[#This Row],[PROG]]&amp;LEFT(Tabla8[[#This Row],[Tipo Empleado]],3)</f>
        <v>0010002201101FIJ</v>
      </c>
      <c r="E721" s="45" t="s">
        <v>224</v>
      </c>
      <c r="F721" s="46" t="s">
        <v>192</v>
      </c>
      <c r="G721" s="45" t="s">
        <v>2602</v>
      </c>
      <c r="H721" s="45" t="s">
        <v>943</v>
      </c>
      <c r="I721" s="47" t="s">
        <v>1458</v>
      </c>
      <c r="J721" s="46" t="s">
        <v>2604</v>
      </c>
      <c r="K721" t="str">
        <f t="shared" si="11"/>
        <v>M</v>
      </c>
    </row>
    <row r="722" spans="1:11">
      <c r="A722" s="75" t="s">
        <v>1910</v>
      </c>
      <c r="B722" s="45" t="str">
        <f>_xlfn.XLOOKUP(Tabla8[[#This Row],[Codigo Area Liquidacion]],TBLAREA[PLANTA],TBLAREA[PROG])</f>
        <v>01</v>
      </c>
      <c r="C722" s="46" t="s">
        <v>11</v>
      </c>
      <c r="D722" s="45" t="str">
        <f>Tabla8[[#This Row],[Numero Documento]]&amp;Tabla8[[#This Row],[PROG]]&amp;LEFT(Tabla8[[#This Row],[Tipo Empleado]],3)</f>
        <v>0680041261801FIJ</v>
      </c>
      <c r="E722" s="45" t="s">
        <v>662</v>
      </c>
      <c r="F722" s="46" t="s">
        <v>132</v>
      </c>
      <c r="G722" s="45" t="s">
        <v>2602</v>
      </c>
      <c r="H722" s="45" t="s">
        <v>591</v>
      </c>
      <c r="I722" s="47" t="s">
        <v>1450</v>
      </c>
      <c r="J722" s="46" t="s">
        <v>2604</v>
      </c>
      <c r="K722" t="str">
        <f t="shared" si="11"/>
        <v>M</v>
      </c>
    </row>
    <row r="723" spans="1:11">
      <c r="A723" s="75" t="s">
        <v>2483</v>
      </c>
      <c r="B723" s="45" t="str">
        <f>_xlfn.XLOOKUP(Tabla8[[#This Row],[Codigo Area Liquidacion]],TBLAREA[PLANTA],TBLAREA[PROG])</f>
        <v>01</v>
      </c>
      <c r="C723" s="46" t="s">
        <v>2535</v>
      </c>
      <c r="D723" s="45" t="str">
        <f>Tabla8[[#This Row],[Numero Documento]]&amp;Tabla8[[#This Row],[PROG]]&amp;LEFT(Tabla8[[#This Row],[Tipo Empleado]],3)</f>
        <v>0120082004901PER</v>
      </c>
      <c r="E723" s="45" t="s">
        <v>1552</v>
      </c>
      <c r="F723" s="46" t="s">
        <v>895</v>
      </c>
      <c r="G723" s="45" t="s">
        <v>2602</v>
      </c>
      <c r="H723" s="45" t="s">
        <v>943</v>
      </c>
      <c r="I723" s="47" t="s">
        <v>1458</v>
      </c>
      <c r="J723" s="46" t="s">
        <v>2604</v>
      </c>
      <c r="K723" t="str">
        <f t="shared" si="11"/>
        <v>M</v>
      </c>
    </row>
    <row r="724" spans="1:11">
      <c r="A724" s="75" t="s">
        <v>2212</v>
      </c>
      <c r="B724" s="45" t="str">
        <f>_xlfn.XLOOKUP(Tabla8[[#This Row],[Codigo Area Liquidacion]],TBLAREA[PLANTA],TBLAREA[PROG])</f>
        <v>01</v>
      </c>
      <c r="C724" s="46" t="s">
        <v>11</v>
      </c>
      <c r="D724" s="45" t="str">
        <f>Tabla8[[#This Row],[Numero Documento]]&amp;Tabla8[[#This Row],[PROG]]&amp;LEFT(Tabla8[[#This Row],[Tipo Empleado]],3)</f>
        <v>0011643205501FIJ</v>
      </c>
      <c r="E724" s="45" t="s">
        <v>931</v>
      </c>
      <c r="F724" s="46" t="s">
        <v>647</v>
      </c>
      <c r="G724" s="45" t="s">
        <v>2602</v>
      </c>
      <c r="H724" s="45" t="s">
        <v>943</v>
      </c>
      <c r="I724" s="47" t="s">
        <v>1458</v>
      </c>
      <c r="J724" s="46" t="s">
        <v>2604</v>
      </c>
      <c r="K724" t="str">
        <f t="shared" si="11"/>
        <v>M</v>
      </c>
    </row>
    <row r="725" spans="1:11">
      <c r="A725" s="75" t="s">
        <v>1911</v>
      </c>
      <c r="B725" s="45" t="str">
        <f>_xlfn.XLOOKUP(Tabla8[[#This Row],[Codigo Area Liquidacion]],TBLAREA[PLANTA],TBLAREA[PROG])</f>
        <v>01</v>
      </c>
      <c r="C725" s="46" t="s">
        <v>11</v>
      </c>
      <c r="D725" s="45" t="str">
        <f>Tabla8[[#This Row],[Numero Documento]]&amp;Tabla8[[#This Row],[PROG]]&amp;LEFT(Tabla8[[#This Row],[Tipo Empleado]],3)</f>
        <v>0560081670501FIJ</v>
      </c>
      <c r="E725" s="45" t="s">
        <v>949</v>
      </c>
      <c r="F725" s="46" t="s">
        <v>192</v>
      </c>
      <c r="G725" s="45" t="s">
        <v>2602</v>
      </c>
      <c r="H725" s="45" t="s">
        <v>942</v>
      </c>
      <c r="I725" s="47" t="s">
        <v>1476</v>
      </c>
      <c r="J725" s="46" t="s">
        <v>2604</v>
      </c>
      <c r="K725" t="str">
        <f t="shared" si="11"/>
        <v>M</v>
      </c>
    </row>
    <row r="726" spans="1:11">
      <c r="A726" s="75" t="s">
        <v>1330</v>
      </c>
      <c r="B726" s="45" t="str">
        <f>_xlfn.XLOOKUP(Tabla8[[#This Row],[Codigo Area Liquidacion]],TBLAREA[PLANTA],TBLAREA[PROG])</f>
        <v>11</v>
      </c>
      <c r="C726" s="46" t="s">
        <v>11</v>
      </c>
      <c r="D726" s="45" t="str">
        <f>Tabla8[[#This Row],[Numero Documento]]&amp;Tabla8[[#This Row],[PROG]]&amp;LEFT(Tabla8[[#This Row],[Tipo Empleado]],3)</f>
        <v>0010497904211FIJ</v>
      </c>
      <c r="E726" s="45" t="s">
        <v>173</v>
      </c>
      <c r="F726" s="46" t="s">
        <v>55</v>
      </c>
      <c r="G726" s="45" t="s">
        <v>2610</v>
      </c>
      <c r="H726" s="45" t="s">
        <v>1706</v>
      </c>
      <c r="I726" s="47" t="s">
        <v>1462</v>
      </c>
      <c r="J726" s="46" t="s">
        <v>2605</v>
      </c>
      <c r="K726" t="str">
        <f t="shared" si="11"/>
        <v>F</v>
      </c>
    </row>
    <row r="727" spans="1:11">
      <c r="A727" s="75" t="s">
        <v>1138</v>
      </c>
      <c r="B727" s="45" t="str">
        <f>_xlfn.XLOOKUP(Tabla8[[#This Row],[Codigo Area Liquidacion]],TBLAREA[PLANTA],TBLAREA[PROG])</f>
        <v>13</v>
      </c>
      <c r="C727" s="46" t="s">
        <v>11</v>
      </c>
      <c r="D727" s="45" t="str">
        <f>Tabla8[[#This Row],[Numero Documento]]&amp;Tabla8[[#This Row],[PROG]]&amp;LEFT(Tabla8[[#This Row],[Tipo Empleado]],3)</f>
        <v>0010036804213FIJ</v>
      </c>
      <c r="E727" s="45" t="s">
        <v>270</v>
      </c>
      <c r="F727" s="46" t="s">
        <v>129</v>
      </c>
      <c r="G727" s="45" t="s">
        <v>2639</v>
      </c>
      <c r="H727" s="45" t="s">
        <v>1707</v>
      </c>
      <c r="I727" s="47" t="s">
        <v>1456</v>
      </c>
      <c r="J727" s="46" t="s">
        <v>2605</v>
      </c>
      <c r="K727" t="str">
        <f t="shared" si="11"/>
        <v>F</v>
      </c>
    </row>
    <row r="728" spans="1:11">
      <c r="A728" s="75" t="s">
        <v>1245</v>
      </c>
      <c r="B728" s="45" t="str">
        <f>_xlfn.XLOOKUP(Tabla8[[#This Row],[Codigo Area Liquidacion]],TBLAREA[PLANTA],TBLAREA[PROG])</f>
        <v>01</v>
      </c>
      <c r="C728" s="46" t="s">
        <v>11</v>
      </c>
      <c r="D728" s="45" t="str">
        <f>Tabla8[[#This Row],[Numero Documento]]&amp;Tabla8[[#This Row],[PROG]]&amp;LEFT(Tabla8[[#This Row],[Tipo Empleado]],3)</f>
        <v>0490034781801FIJ</v>
      </c>
      <c r="E728" s="45" t="s">
        <v>248</v>
      </c>
      <c r="F728" s="46" t="s">
        <v>249</v>
      </c>
      <c r="G728" s="45" t="s">
        <v>2602</v>
      </c>
      <c r="H728" s="45" t="s">
        <v>819</v>
      </c>
      <c r="I728" s="47" t="s">
        <v>1496</v>
      </c>
      <c r="J728" s="46" t="s">
        <v>2605</v>
      </c>
      <c r="K728" t="str">
        <f t="shared" si="11"/>
        <v>F</v>
      </c>
    </row>
    <row r="729" spans="1:11">
      <c r="A729" s="75" t="s">
        <v>1139</v>
      </c>
      <c r="B729" s="45" t="str">
        <f>_xlfn.XLOOKUP(Tabla8[[#This Row],[Codigo Area Liquidacion]],TBLAREA[PLANTA],TBLAREA[PROG])</f>
        <v>01</v>
      </c>
      <c r="C729" s="46" t="s">
        <v>11</v>
      </c>
      <c r="D729" s="45" t="str">
        <f>Tabla8[[#This Row],[Numero Documento]]&amp;Tabla8[[#This Row],[PROG]]&amp;LEFT(Tabla8[[#This Row],[Tipo Empleado]],3)</f>
        <v>0010118428101FIJ</v>
      </c>
      <c r="E729" s="45" t="s">
        <v>274</v>
      </c>
      <c r="F729" s="46" t="s">
        <v>254</v>
      </c>
      <c r="G729" s="45" t="s">
        <v>2602</v>
      </c>
      <c r="H729" s="45" t="s">
        <v>273</v>
      </c>
      <c r="I729" s="47" t="s">
        <v>1488</v>
      </c>
      <c r="J729" s="46" t="s">
        <v>2605</v>
      </c>
      <c r="K729" t="str">
        <f t="shared" si="11"/>
        <v>F</v>
      </c>
    </row>
    <row r="730" spans="1:11">
      <c r="A730" s="75" t="s">
        <v>1140</v>
      </c>
      <c r="B730" s="45" t="str">
        <f>_xlfn.XLOOKUP(Tabla8[[#This Row],[Codigo Area Liquidacion]],TBLAREA[PLANTA],TBLAREA[PROG])</f>
        <v>01</v>
      </c>
      <c r="C730" s="46" t="s">
        <v>11</v>
      </c>
      <c r="D730" s="45" t="str">
        <f>Tabla8[[#This Row],[Numero Documento]]&amp;Tabla8[[#This Row],[PROG]]&amp;LEFT(Tabla8[[#This Row],[Tipo Empleado]],3)</f>
        <v>0010472950401FIJ</v>
      </c>
      <c r="E730" s="45" t="s">
        <v>839</v>
      </c>
      <c r="F730" s="46" t="s">
        <v>412</v>
      </c>
      <c r="G730" s="45" t="s">
        <v>2602</v>
      </c>
      <c r="H730" s="45" t="s">
        <v>822</v>
      </c>
      <c r="I730" s="47" t="s">
        <v>1489</v>
      </c>
      <c r="J730" s="46" t="s">
        <v>2605</v>
      </c>
      <c r="K730" t="str">
        <f t="shared" si="11"/>
        <v>F</v>
      </c>
    </row>
    <row r="731" spans="1:11">
      <c r="A731" s="75" t="s">
        <v>1912</v>
      </c>
      <c r="B731" s="45" t="str">
        <f>_xlfn.XLOOKUP(Tabla8[[#This Row],[Codigo Area Liquidacion]],TBLAREA[PLANTA],TBLAREA[PROG])</f>
        <v>01</v>
      </c>
      <c r="C731" s="46" t="s">
        <v>11</v>
      </c>
      <c r="D731" s="45" t="str">
        <f>Tabla8[[#This Row],[Numero Documento]]&amp;Tabla8[[#This Row],[PROG]]&amp;LEFT(Tabla8[[#This Row],[Tipo Empleado]],3)</f>
        <v>0310451816601FIJ</v>
      </c>
      <c r="E731" s="45" t="s">
        <v>2630</v>
      </c>
      <c r="F731" s="46" t="s">
        <v>369</v>
      </c>
      <c r="G731" s="45" t="s">
        <v>2602</v>
      </c>
      <c r="H731" s="45" t="s">
        <v>552</v>
      </c>
      <c r="I731" s="47" t="s">
        <v>1468</v>
      </c>
      <c r="J731" s="46" t="s">
        <v>2605</v>
      </c>
      <c r="K731" t="str">
        <f t="shared" si="11"/>
        <v>F</v>
      </c>
    </row>
    <row r="732" spans="1:11">
      <c r="A732" s="75" t="s">
        <v>1331</v>
      </c>
      <c r="B732" s="45" t="str">
        <f>_xlfn.XLOOKUP(Tabla8[[#This Row],[Codigo Area Liquidacion]],TBLAREA[PLANTA],TBLAREA[PROG])</f>
        <v>11</v>
      </c>
      <c r="C732" s="46" t="s">
        <v>11</v>
      </c>
      <c r="D732" s="45" t="str">
        <f>Tabla8[[#This Row],[Numero Documento]]&amp;Tabla8[[#This Row],[PROG]]&amp;LEFT(Tabla8[[#This Row],[Tipo Empleado]],3)</f>
        <v>0010360197711FIJ</v>
      </c>
      <c r="E732" s="45" t="s">
        <v>85</v>
      </c>
      <c r="F732" s="46" t="s">
        <v>86</v>
      </c>
      <c r="G732" s="45" t="s">
        <v>2610</v>
      </c>
      <c r="H732" s="45" t="s">
        <v>73</v>
      </c>
      <c r="I732" s="47" t="s">
        <v>1463</v>
      </c>
      <c r="J732" s="46" t="s">
        <v>2604</v>
      </c>
      <c r="K732" t="str">
        <f t="shared" si="11"/>
        <v>M</v>
      </c>
    </row>
    <row r="733" spans="1:11">
      <c r="A733" s="75" t="s">
        <v>2580</v>
      </c>
      <c r="B733" s="45" t="str">
        <f>_xlfn.XLOOKUP(Tabla8[[#This Row],[Codigo Area Liquidacion]],TBLAREA[PLANTA],TBLAREA[PROG])</f>
        <v>01</v>
      </c>
      <c r="C733" s="46" t="s">
        <v>2527</v>
      </c>
      <c r="D733" s="45" t="str">
        <f>Tabla8[[#This Row],[Numero Documento]]&amp;Tabla8[[#This Row],[PROG]]&amp;LEFT(Tabla8[[#This Row],[Tipo Empleado]],3)</f>
        <v>0200017517001EMP</v>
      </c>
      <c r="E733" s="45" t="s">
        <v>2579</v>
      </c>
      <c r="F733" s="46" t="s">
        <v>2581</v>
      </c>
      <c r="G733" s="45" t="s">
        <v>2602</v>
      </c>
      <c r="H733" s="45" t="s">
        <v>943</v>
      </c>
      <c r="I733" s="47" t="s">
        <v>1458</v>
      </c>
      <c r="J733" s="46" t="s">
        <v>2605</v>
      </c>
      <c r="K733" t="str">
        <f t="shared" si="11"/>
        <v>F</v>
      </c>
    </row>
    <row r="734" spans="1:11">
      <c r="A734" s="75" t="s">
        <v>2346</v>
      </c>
      <c r="B734" s="45" t="str">
        <f>_xlfn.XLOOKUP(Tabla8[[#This Row],[Codigo Area Liquidacion]],TBLAREA[PLANTA],TBLAREA[PROG])</f>
        <v>01</v>
      </c>
      <c r="C734" s="46" t="s">
        <v>2527</v>
      </c>
      <c r="D734" s="45" t="str">
        <f>Tabla8[[#This Row],[Numero Documento]]&amp;Tabla8[[#This Row],[PROG]]&amp;LEFT(Tabla8[[#This Row],[Tipo Empleado]],3)</f>
        <v>0011843426501EMP</v>
      </c>
      <c r="E734" s="45" t="s">
        <v>1665</v>
      </c>
      <c r="F734" s="46" t="s">
        <v>1517</v>
      </c>
      <c r="G734" s="45" t="s">
        <v>2602</v>
      </c>
      <c r="H734" s="45" t="s">
        <v>474</v>
      </c>
      <c r="I734" s="47" t="s">
        <v>1477</v>
      </c>
      <c r="J734" s="46" t="s">
        <v>2605</v>
      </c>
      <c r="K734" t="str">
        <f t="shared" si="11"/>
        <v>F</v>
      </c>
    </row>
    <row r="735" spans="1:11">
      <c r="A735" s="75" t="s">
        <v>3351</v>
      </c>
      <c r="B735" s="45" t="str">
        <f>_xlfn.XLOOKUP(Tabla8[[#This Row],[Codigo Area Liquidacion]],TBLAREA[PLANTA],TBLAREA[PROG])</f>
        <v>01</v>
      </c>
      <c r="C735" s="46" t="s">
        <v>2535</v>
      </c>
      <c r="D735" s="45" t="str">
        <f>Tabla8[[#This Row],[Numero Documento]]&amp;Tabla8[[#This Row],[PROG]]&amp;LEFT(Tabla8[[#This Row],[Tipo Empleado]],3)</f>
        <v>2230164509301PER</v>
      </c>
      <c r="E735" s="45" t="s">
        <v>3370</v>
      </c>
      <c r="F735" s="46" t="s">
        <v>895</v>
      </c>
      <c r="G735" s="45" t="s">
        <v>2602</v>
      </c>
      <c r="H735" s="45" t="s">
        <v>943</v>
      </c>
      <c r="I735" s="47" t="s">
        <v>1458</v>
      </c>
      <c r="J735" s="46" t="s">
        <v>2604</v>
      </c>
      <c r="K735" t="str">
        <f t="shared" si="11"/>
        <v>M</v>
      </c>
    </row>
    <row r="736" spans="1:11">
      <c r="A736" s="75" t="s">
        <v>1141</v>
      </c>
      <c r="B736" s="45" t="str">
        <f>_xlfn.XLOOKUP(Tabla8[[#This Row],[Codigo Area Liquidacion]],TBLAREA[PLANTA],TBLAREA[PROG])</f>
        <v>01</v>
      </c>
      <c r="C736" s="46" t="s">
        <v>11</v>
      </c>
      <c r="D736" s="45" t="str">
        <f>Tabla8[[#This Row],[Numero Documento]]&amp;Tabla8[[#This Row],[PROG]]&amp;LEFT(Tabla8[[#This Row],[Tipo Empleado]],3)</f>
        <v>0010385410501FIJ</v>
      </c>
      <c r="E736" s="45" t="s">
        <v>840</v>
      </c>
      <c r="F736" s="46" t="s">
        <v>841</v>
      </c>
      <c r="G736" s="45" t="s">
        <v>2602</v>
      </c>
      <c r="H736" s="45" t="s">
        <v>822</v>
      </c>
      <c r="I736" s="47" t="s">
        <v>1489</v>
      </c>
      <c r="J736" s="46" t="s">
        <v>2605</v>
      </c>
      <c r="K736" t="str">
        <f t="shared" si="11"/>
        <v>F</v>
      </c>
    </row>
    <row r="737" spans="1:11">
      <c r="A737" s="75" t="s">
        <v>2347</v>
      </c>
      <c r="B737" s="45" t="str">
        <f>_xlfn.XLOOKUP(Tabla8[[#This Row],[Codigo Area Liquidacion]],TBLAREA[PLANTA],TBLAREA[PROG])</f>
        <v>01</v>
      </c>
      <c r="C737" s="46" t="s">
        <v>2527</v>
      </c>
      <c r="D737" s="45" t="str">
        <f>Tabla8[[#This Row],[Numero Documento]]&amp;Tabla8[[#This Row],[PROG]]&amp;LEFT(Tabla8[[#This Row],[Tipo Empleado]],3)</f>
        <v>0690000453901EMP</v>
      </c>
      <c r="E737" s="45" t="s">
        <v>1752</v>
      </c>
      <c r="F737" s="46" t="s">
        <v>192</v>
      </c>
      <c r="G737" s="45" t="s">
        <v>2602</v>
      </c>
      <c r="H737" s="45" t="s">
        <v>942</v>
      </c>
      <c r="I737" s="47" t="s">
        <v>1476</v>
      </c>
      <c r="J737" s="46" t="s">
        <v>2605</v>
      </c>
      <c r="K737" t="str">
        <f t="shared" si="11"/>
        <v>F</v>
      </c>
    </row>
    <row r="738" spans="1:11">
      <c r="A738" s="75" t="s">
        <v>2213</v>
      </c>
      <c r="B738" s="45" t="str">
        <f>_xlfn.XLOOKUP(Tabla8[[#This Row],[Codigo Area Liquidacion]],TBLAREA[PLANTA],TBLAREA[PROG])</f>
        <v>11</v>
      </c>
      <c r="C738" s="46" t="s">
        <v>11</v>
      </c>
      <c r="D738" s="45" t="str">
        <f>Tabla8[[#This Row],[Numero Documento]]&amp;Tabla8[[#This Row],[PROG]]&amp;LEFT(Tabla8[[#This Row],[Tipo Empleado]],3)</f>
        <v>0011907703011FIJ</v>
      </c>
      <c r="E738" s="45" t="s">
        <v>997</v>
      </c>
      <c r="F738" s="46" t="s">
        <v>996</v>
      </c>
      <c r="G738" s="45" t="s">
        <v>2610</v>
      </c>
      <c r="H738" s="45" t="s">
        <v>601</v>
      </c>
      <c r="I738" s="47" t="s">
        <v>1453</v>
      </c>
      <c r="J738" s="46" t="s">
        <v>2604</v>
      </c>
      <c r="K738" t="str">
        <f t="shared" si="11"/>
        <v>M</v>
      </c>
    </row>
    <row r="739" spans="1:11">
      <c r="A739" s="75" t="s">
        <v>1913</v>
      </c>
      <c r="B739" s="45" t="str">
        <f>_xlfn.XLOOKUP(Tabla8[[#This Row],[Codigo Area Liquidacion]],TBLAREA[PLANTA],TBLAREA[PROG])</f>
        <v>01</v>
      </c>
      <c r="C739" s="46" t="s">
        <v>11</v>
      </c>
      <c r="D739" s="45" t="str">
        <f>Tabla8[[#This Row],[Numero Documento]]&amp;Tabla8[[#This Row],[PROG]]&amp;LEFT(Tabla8[[#This Row],[Tipo Empleado]],3)</f>
        <v>0010062150701FIJ</v>
      </c>
      <c r="E739" s="45" t="s">
        <v>915</v>
      </c>
      <c r="F739" s="46" t="s">
        <v>916</v>
      </c>
      <c r="G739" s="45" t="s">
        <v>2602</v>
      </c>
      <c r="H739" s="45" t="s">
        <v>943</v>
      </c>
      <c r="I739" s="47" t="s">
        <v>1458</v>
      </c>
      <c r="J739" s="46" t="s">
        <v>2604</v>
      </c>
      <c r="K739" t="str">
        <f t="shared" si="11"/>
        <v>M</v>
      </c>
    </row>
    <row r="740" spans="1:11">
      <c r="A740" s="75" t="s">
        <v>2348</v>
      </c>
      <c r="B740" s="45" t="str">
        <f>_xlfn.XLOOKUP(Tabla8[[#This Row],[Codigo Area Liquidacion]],TBLAREA[PLANTA],TBLAREA[PROG])</f>
        <v>01</v>
      </c>
      <c r="C740" s="46" t="s">
        <v>2527</v>
      </c>
      <c r="D740" s="45" t="str">
        <f>Tabla8[[#This Row],[Numero Documento]]&amp;Tabla8[[#This Row],[PROG]]&amp;LEFT(Tabla8[[#This Row],[Tipo Empleado]],3)</f>
        <v>0230158041701EMP</v>
      </c>
      <c r="E740" s="45" t="s">
        <v>1416</v>
      </c>
      <c r="F740" s="46" t="s">
        <v>129</v>
      </c>
      <c r="G740" s="45" t="s">
        <v>2602</v>
      </c>
      <c r="H740" s="45" t="s">
        <v>942</v>
      </c>
      <c r="I740" s="47" t="s">
        <v>1476</v>
      </c>
      <c r="J740" s="46" t="s">
        <v>2604</v>
      </c>
      <c r="K740" t="str">
        <f t="shared" si="11"/>
        <v>M</v>
      </c>
    </row>
    <row r="741" spans="1:11">
      <c r="A741" s="75" t="s">
        <v>2484</v>
      </c>
      <c r="B741" s="45" t="str">
        <f>_xlfn.XLOOKUP(Tabla8[[#This Row],[Codigo Area Liquidacion]],TBLAREA[PLANTA],TBLAREA[PROG])</f>
        <v>01</v>
      </c>
      <c r="C741" s="46" t="s">
        <v>2535</v>
      </c>
      <c r="D741" s="45" t="str">
        <f>Tabla8[[#This Row],[Numero Documento]]&amp;Tabla8[[#This Row],[PROG]]&amp;LEFT(Tabla8[[#This Row],[Tipo Empleado]],3)</f>
        <v>0170018870701PER</v>
      </c>
      <c r="E741" s="45" t="s">
        <v>1092</v>
      </c>
      <c r="F741" s="46" t="s">
        <v>895</v>
      </c>
      <c r="G741" s="45" t="s">
        <v>2602</v>
      </c>
      <c r="H741" s="45" t="s">
        <v>943</v>
      </c>
      <c r="I741" s="47" t="s">
        <v>1458</v>
      </c>
      <c r="J741" s="46" t="s">
        <v>2604</v>
      </c>
      <c r="K741" t="str">
        <f t="shared" si="11"/>
        <v>M</v>
      </c>
    </row>
    <row r="742" spans="1:11">
      <c r="A742" s="75" t="s">
        <v>2485</v>
      </c>
      <c r="B742" s="45" t="str">
        <f>_xlfn.XLOOKUP(Tabla8[[#This Row],[Codigo Area Liquidacion]],TBLAREA[PLANTA],TBLAREA[PROG])</f>
        <v>01</v>
      </c>
      <c r="C742" s="46" t="s">
        <v>2535</v>
      </c>
      <c r="D742" s="45" t="str">
        <f>Tabla8[[#This Row],[Numero Documento]]&amp;Tabla8[[#This Row],[PROG]]&amp;LEFT(Tabla8[[#This Row],[Tipo Empleado]],3)</f>
        <v>0160016905401PER</v>
      </c>
      <c r="E742" s="45" t="s">
        <v>899</v>
      </c>
      <c r="F742" s="46" t="s">
        <v>895</v>
      </c>
      <c r="G742" s="45" t="s">
        <v>2602</v>
      </c>
      <c r="H742" s="45" t="s">
        <v>943</v>
      </c>
      <c r="I742" s="47" t="s">
        <v>1458</v>
      </c>
      <c r="J742" s="46" t="s">
        <v>2604</v>
      </c>
      <c r="K742" t="str">
        <f t="shared" si="11"/>
        <v>M</v>
      </c>
    </row>
    <row r="743" spans="1:11">
      <c r="A743" s="75" t="s">
        <v>2081</v>
      </c>
      <c r="B743" s="45" t="str">
        <f>_xlfn.XLOOKUP(Tabla8[[#This Row],[Codigo Area Liquidacion]],TBLAREA[PLANTA],TBLAREA[PROG])</f>
        <v>13</v>
      </c>
      <c r="C743" s="46" t="s">
        <v>11</v>
      </c>
      <c r="D743" s="45" t="str">
        <f>Tabla8[[#This Row],[Numero Documento]]&amp;Tabla8[[#This Row],[PROG]]&amp;LEFT(Tabla8[[#This Row],[Tipo Empleado]],3)</f>
        <v>0590018402813FIJ</v>
      </c>
      <c r="E743" s="45" t="s">
        <v>243</v>
      </c>
      <c r="F743" s="46" t="s">
        <v>244</v>
      </c>
      <c r="G743" s="45" t="s">
        <v>2639</v>
      </c>
      <c r="H743" s="45" t="s">
        <v>1714</v>
      </c>
      <c r="I743" s="47" t="s">
        <v>1452</v>
      </c>
      <c r="J743" s="46" t="s">
        <v>2604</v>
      </c>
      <c r="K743" t="str">
        <f t="shared" si="11"/>
        <v>M</v>
      </c>
    </row>
    <row r="744" spans="1:11">
      <c r="A744" s="75" t="s">
        <v>2046</v>
      </c>
      <c r="B744" s="45" t="str">
        <f>_xlfn.XLOOKUP(Tabla8[[#This Row],[Codigo Area Liquidacion]],TBLAREA[PLANTA],TBLAREA[PROG])</f>
        <v>13</v>
      </c>
      <c r="C744" s="46" t="s">
        <v>11</v>
      </c>
      <c r="D744" s="45" t="str">
        <f>Tabla8[[#This Row],[Numero Documento]]&amp;Tabla8[[#This Row],[PROG]]&amp;LEFT(Tabla8[[#This Row],[Tipo Empleado]],3)</f>
        <v>0010352889913FIJ</v>
      </c>
      <c r="E744" s="45" t="s">
        <v>523</v>
      </c>
      <c r="F744" s="46" t="s">
        <v>27</v>
      </c>
      <c r="G744" s="45" t="s">
        <v>2639</v>
      </c>
      <c r="H744" s="45" t="s">
        <v>1707</v>
      </c>
      <c r="I744" s="47" t="s">
        <v>1456</v>
      </c>
      <c r="J744" s="46" t="s">
        <v>2604</v>
      </c>
      <c r="K744" t="str">
        <f t="shared" si="11"/>
        <v>M</v>
      </c>
    </row>
    <row r="745" spans="1:11">
      <c r="A745" s="75" t="s">
        <v>1914</v>
      </c>
      <c r="B745" s="45" t="str">
        <f>_xlfn.XLOOKUP(Tabla8[[#This Row],[Codigo Area Liquidacion]],TBLAREA[PLANTA],TBLAREA[PROG])</f>
        <v>01</v>
      </c>
      <c r="C745" s="46" t="s">
        <v>11</v>
      </c>
      <c r="D745" s="45" t="str">
        <f>Tabla8[[#This Row],[Numero Documento]]&amp;Tabla8[[#This Row],[PROG]]&amp;LEFT(Tabla8[[#This Row],[Tipo Empleado]],3)</f>
        <v>0010264807801FIJ</v>
      </c>
      <c r="E745" s="45" t="s">
        <v>583</v>
      </c>
      <c r="F745" s="46" t="s">
        <v>8</v>
      </c>
      <c r="G745" s="45" t="s">
        <v>2602</v>
      </c>
      <c r="H745" s="45" t="s">
        <v>576</v>
      </c>
      <c r="I745" s="47" t="s">
        <v>1487</v>
      </c>
      <c r="J745" s="46" t="s">
        <v>2605</v>
      </c>
      <c r="K745" t="str">
        <f t="shared" si="11"/>
        <v>F</v>
      </c>
    </row>
    <row r="746" spans="1:11">
      <c r="A746" s="75" t="s">
        <v>1332</v>
      </c>
      <c r="B746" s="45" t="str">
        <f>_xlfn.XLOOKUP(Tabla8[[#This Row],[Codigo Area Liquidacion]],TBLAREA[PLANTA],TBLAREA[PROG])</f>
        <v>11</v>
      </c>
      <c r="C746" s="46" t="s">
        <v>11</v>
      </c>
      <c r="D746" s="45" t="str">
        <f>Tabla8[[#This Row],[Numero Documento]]&amp;Tabla8[[#This Row],[PROG]]&amp;LEFT(Tabla8[[#This Row],[Tipo Empleado]],3)</f>
        <v>0010866521711FIJ</v>
      </c>
      <c r="E746" s="45" t="s">
        <v>746</v>
      </c>
      <c r="F746" s="46" t="s">
        <v>441</v>
      </c>
      <c r="G746" s="45" t="s">
        <v>2610</v>
      </c>
      <c r="H746" s="45" t="s">
        <v>698</v>
      </c>
      <c r="I746" s="47" t="s">
        <v>1451</v>
      </c>
      <c r="J746" s="46" t="s">
        <v>2605</v>
      </c>
      <c r="K746" t="str">
        <f t="shared" si="11"/>
        <v>F</v>
      </c>
    </row>
    <row r="747" spans="1:11">
      <c r="A747" s="76" t="s">
        <v>1915</v>
      </c>
      <c r="B747" s="44" t="str">
        <f>_xlfn.XLOOKUP(Tabla8[[#This Row],[Codigo Area Liquidacion]],TBLAREA[PLANTA],TBLAREA[PROG])</f>
        <v>01</v>
      </c>
      <c r="C747" s="44" t="s">
        <v>11</v>
      </c>
      <c r="D747" s="45" t="str">
        <f>Tabla8[[#This Row],[Numero Documento]]&amp;Tabla8[[#This Row],[PROG]]&amp;LEFT(Tabla8[[#This Row],[Tipo Empleado]],3)</f>
        <v>4022492447801FIJ</v>
      </c>
      <c r="E747" s="45" t="s">
        <v>800</v>
      </c>
      <c r="F747" s="46" t="s">
        <v>75</v>
      </c>
      <c r="G747" s="45" t="s">
        <v>2602</v>
      </c>
      <c r="H747" s="45" t="s">
        <v>1708</v>
      </c>
      <c r="I747" s="47" t="s">
        <v>1448</v>
      </c>
      <c r="J747" s="46" t="s">
        <v>2604</v>
      </c>
      <c r="K747" t="str">
        <f t="shared" si="11"/>
        <v>M</v>
      </c>
    </row>
    <row r="748" spans="1:11">
      <c r="A748" s="75" t="s">
        <v>2349</v>
      </c>
      <c r="B748" s="45" t="str">
        <f>_xlfn.XLOOKUP(Tabla8[[#This Row],[Codigo Area Liquidacion]],TBLAREA[PLANTA],TBLAREA[PROG])</f>
        <v>01</v>
      </c>
      <c r="C748" s="46" t="s">
        <v>2527</v>
      </c>
      <c r="D748" s="45" t="str">
        <f>Tabla8[[#This Row],[Numero Documento]]&amp;Tabla8[[#This Row],[PROG]]&amp;LEFT(Tabla8[[#This Row],[Tipo Empleado]],3)</f>
        <v>0010671209401EMP</v>
      </c>
      <c r="E748" s="45" t="s">
        <v>1417</v>
      </c>
      <c r="F748" s="46" t="s">
        <v>110</v>
      </c>
      <c r="G748" s="45" t="s">
        <v>2602</v>
      </c>
      <c r="H748" s="45" t="s">
        <v>106</v>
      </c>
      <c r="I748" s="47" t="s">
        <v>1469</v>
      </c>
      <c r="J748" s="46" t="s">
        <v>2604</v>
      </c>
      <c r="K748" t="str">
        <f t="shared" si="11"/>
        <v>M</v>
      </c>
    </row>
    <row r="749" spans="1:11">
      <c r="A749" s="75" t="s">
        <v>2486</v>
      </c>
      <c r="B749" s="45" t="str">
        <f>_xlfn.XLOOKUP(Tabla8[[#This Row],[Codigo Area Liquidacion]],TBLAREA[PLANTA],TBLAREA[PROG])</f>
        <v>01</v>
      </c>
      <c r="C749" s="46" t="s">
        <v>2535</v>
      </c>
      <c r="D749" s="45" t="str">
        <f>Tabla8[[#This Row],[Numero Documento]]&amp;Tabla8[[#This Row],[PROG]]&amp;LEFT(Tabla8[[#This Row],[Tipo Empleado]],3)</f>
        <v>0011881821001PER</v>
      </c>
      <c r="E749" s="45" t="s">
        <v>1656</v>
      </c>
      <c r="F749" s="46" t="s">
        <v>895</v>
      </c>
      <c r="G749" s="45" t="s">
        <v>2602</v>
      </c>
      <c r="H749" s="45" t="s">
        <v>943</v>
      </c>
      <c r="I749" s="47" t="s">
        <v>1458</v>
      </c>
      <c r="J749" s="46" t="s">
        <v>2604</v>
      </c>
      <c r="K749" t="str">
        <f t="shared" si="11"/>
        <v>M</v>
      </c>
    </row>
    <row r="750" spans="1:11">
      <c r="A750" s="75" t="s">
        <v>2350</v>
      </c>
      <c r="B750" s="45" t="str">
        <f>_xlfn.XLOOKUP(Tabla8[[#This Row],[Codigo Area Liquidacion]],TBLAREA[PLANTA],TBLAREA[PROG])</f>
        <v>01</v>
      </c>
      <c r="C750" s="46" t="s">
        <v>2527</v>
      </c>
      <c r="D750" s="45" t="str">
        <f>Tabla8[[#This Row],[Numero Documento]]&amp;Tabla8[[#This Row],[PROG]]&amp;LEFT(Tabla8[[#This Row],[Tipo Empleado]],3)</f>
        <v>0470000857801EMP</v>
      </c>
      <c r="E750" s="45" t="s">
        <v>986</v>
      </c>
      <c r="F750" s="46" t="s">
        <v>983</v>
      </c>
      <c r="G750" s="45" t="s">
        <v>2602</v>
      </c>
      <c r="H750" s="45" t="s">
        <v>942</v>
      </c>
      <c r="I750" s="47" t="s">
        <v>1476</v>
      </c>
      <c r="J750" s="46" t="s">
        <v>2604</v>
      </c>
      <c r="K750" t="str">
        <f t="shared" si="11"/>
        <v>M</v>
      </c>
    </row>
    <row r="751" spans="1:11">
      <c r="A751" s="75" t="s">
        <v>1916</v>
      </c>
      <c r="B751" s="45" t="str">
        <f>_xlfn.XLOOKUP(Tabla8[[#This Row],[Codigo Area Liquidacion]],TBLAREA[PLANTA],TBLAREA[PROG])</f>
        <v>01</v>
      </c>
      <c r="C751" s="46" t="s">
        <v>11</v>
      </c>
      <c r="D751" s="45" t="str">
        <f>Tabla8[[#This Row],[Numero Documento]]&amp;Tabla8[[#This Row],[PROG]]&amp;LEFT(Tabla8[[#This Row],[Tipo Empleado]],3)</f>
        <v>0010360301501FIJ</v>
      </c>
      <c r="E751" s="45" t="s">
        <v>842</v>
      </c>
      <c r="F751" s="46" t="s">
        <v>396</v>
      </c>
      <c r="G751" s="45" t="s">
        <v>2602</v>
      </c>
      <c r="H751" s="45" t="s">
        <v>822</v>
      </c>
      <c r="I751" s="47" t="s">
        <v>1489</v>
      </c>
      <c r="J751" s="46" t="s">
        <v>2604</v>
      </c>
      <c r="K751" t="str">
        <f t="shared" si="11"/>
        <v>M</v>
      </c>
    </row>
    <row r="752" spans="1:11">
      <c r="A752" s="75" t="s">
        <v>3054</v>
      </c>
      <c r="B752" s="45" t="str">
        <f>_xlfn.XLOOKUP(Tabla8[[#This Row],[Codigo Area Liquidacion]],TBLAREA[PLANTA],TBLAREA[PROG])</f>
        <v>01</v>
      </c>
      <c r="C752" s="46" t="s">
        <v>2527</v>
      </c>
      <c r="D752" s="45" t="str">
        <f>Tabla8[[#This Row],[Numero Documento]]&amp;Tabla8[[#This Row],[PROG]]&amp;LEFT(Tabla8[[#This Row],[Tipo Empleado]],3)</f>
        <v>0970012483801EMP</v>
      </c>
      <c r="E752" s="45" t="s">
        <v>3053</v>
      </c>
      <c r="F752" s="46" t="s">
        <v>75</v>
      </c>
      <c r="G752" s="45" t="s">
        <v>2602</v>
      </c>
      <c r="H752" s="45" t="s">
        <v>1708</v>
      </c>
      <c r="I752" s="47" t="s">
        <v>1448</v>
      </c>
      <c r="J752" s="46" t="s">
        <v>2604</v>
      </c>
      <c r="K752" t="str">
        <f t="shared" si="11"/>
        <v>M</v>
      </c>
    </row>
    <row r="753" spans="1:11">
      <c r="A753" s="75" t="s">
        <v>1333</v>
      </c>
      <c r="B753" s="45" t="str">
        <f>_xlfn.XLOOKUP(Tabla8[[#This Row],[Codigo Area Liquidacion]],TBLAREA[PLANTA],TBLAREA[PROG])</f>
        <v>11</v>
      </c>
      <c r="C753" s="46" t="s">
        <v>11</v>
      </c>
      <c r="D753" s="45" t="str">
        <f>Tabla8[[#This Row],[Numero Documento]]&amp;Tabla8[[#This Row],[PROG]]&amp;LEFT(Tabla8[[#This Row],[Tipo Empleado]],3)</f>
        <v>0011157421611FIJ</v>
      </c>
      <c r="E753" s="45" t="s">
        <v>747</v>
      </c>
      <c r="F753" s="46" t="s">
        <v>748</v>
      </c>
      <c r="G753" s="45" t="s">
        <v>2610</v>
      </c>
      <c r="H753" s="45" t="s">
        <v>698</v>
      </c>
      <c r="I753" s="47" t="s">
        <v>1451</v>
      </c>
      <c r="J753" s="46" t="s">
        <v>2605</v>
      </c>
      <c r="K753" t="str">
        <f t="shared" si="11"/>
        <v>F</v>
      </c>
    </row>
    <row r="754" spans="1:11">
      <c r="A754" s="75" t="s">
        <v>1334</v>
      </c>
      <c r="B754" s="45" t="str">
        <f>_xlfn.XLOOKUP(Tabla8[[#This Row],[Codigo Area Liquidacion]],TBLAREA[PLANTA],TBLAREA[PROG])</f>
        <v>11</v>
      </c>
      <c r="C754" s="46" t="s">
        <v>11</v>
      </c>
      <c r="D754" s="45" t="str">
        <f>Tabla8[[#This Row],[Numero Documento]]&amp;Tabla8[[#This Row],[PROG]]&amp;LEFT(Tabla8[[#This Row],[Tipo Empleado]],3)</f>
        <v>0010854345511FIJ</v>
      </c>
      <c r="E754" s="45" t="s">
        <v>87</v>
      </c>
      <c r="F754" s="46" t="s">
        <v>88</v>
      </c>
      <c r="G754" s="45" t="s">
        <v>2610</v>
      </c>
      <c r="H754" s="45" t="s">
        <v>73</v>
      </c>
      <c r="I754" s="47" t="s">
        <v>1463</v>
      </c>
      <c r="J754" s="46" t="s">
        <v>2605</v>
      </c>
      <c r="K754" t="str">
        <f t="shared" si="11"/>
        <v>F</v>
      </c>
    </row>
    <row r="755" spans="1:11">
      <c r="A755" s="75" t="s">
        <v>1142</v>
      </c>
      <c r="B755" s="45" t="str">
        <f>_xlfn.XLOOKUP(Tabla8[[#This Row],[Codigo Area Liquidacion]],TBLAREA[PLANTA],TBLAREA[PROG])</f>
        <v>01</v>
      </c>
      <c r="C755" s="46" t="s">
        <v>11</v>
      </c>
      <c r="D755" s="45" t="str">
        <f>Tabla8[[#This Row],[Numero Documento]]&amp;Tabla8[[#This Row],[PROG]]&amp;LEFT(Tabla8[[#This Row],[Tipo Empleado]],3)</f>
        <v>0010078754801FIJ</v>
      </c>
      <c r="E755" s="45" t="s">
        <v>843</v>
      </c>
      <c r="F755" s="46" t="s">
        <v>825</v>
      </c>
      <c r="G755" s="45" t="s">
        <v>2602</v>
      </c>
      <c r="H755" s="45" t="s">
        <v>822</v>
      </c>
      <c r="I755" s="47" t="s">
        <v>1489</v>
      </c>
      <c r="J755" s="46" t="s">
        <v>2605</v>
      </c>
      <c r="K755" t="str">
        <f t="shared" si="11"/>
        <v>F</v>
      </c>
    </row>
    <row r="756" spans="1:11">
      <c r="A756" s="75" t="s">
        <v>2214</v>
      </c>
      <c r="B756" s="45" t="str">
        <f>_xlfn.XLOOKUP(Tabla8[[#This Row],[Codigo Area Liquidacion]],TBLAREA[PLANTA],TBLAREA[PROG])</f>
        <v>11</v>
      </c>
      <c r="C756" s="46" t="s">
        <v>11</v>
      </c>
      <c r="D756" s="45" t="str">
        <f>Tabla8[[#This Row],[Numero Documento]]&amp;Tabla8[[#This Row],[PROG]]&amp;LEFT(Tabla8[[#This Row],[Tipo Empleado]],3)</f>
        <v>0310185535511FIJ</v>
      </c>
      <c r="E756" s="45" t="s">
        <v>57</v>
      </c>
      <c r="F756" s="46" t="s">
        <v>8</v>
      </c>
      <c r="G756" s="45" t="s">
        <v>2610</v>
      </c>
      <c r="H756" s="45" t="s">
        <v>18</v>
      </c>
      <c r="I756" s="47" t="s">
        <v>1508</v>
      </c>
      <c r="J756" s="46" t="s">
        <v>2605</v>
      </c>
      <c r="K756" t="str">
        <f t="shared" si="11"/>
        <v>F</v>
      </c>
    </row>
    <row r="757" spans="1:11">
      <c r="A757" s="75" t="s">
        <v>1335</v>
      </c>
      <c r="B757" s="45" t="str">
        <f>_xlfn.XLOOKUP(Tabla8[[#This Row],[Codigo Area Liquidacion]],TBLAREA[PLANTA],TBLAREA[PROG])</f>
        <v>11</v>
      </c>
      <c r="C757" s="46" t="s">
        <v>11</v>
      </c>
      <c r="D757" s="45" t="str">
        <f>Tabla8[[#This Row],[Numero Documento]]&amp;Tabla8[[#This Row],[PROG]]&amp;LEFT(Tabla8[[#This Row],[Tipo Empleado]],3)</f>
        <v>2230014252211FIJ</v>
      </c>
      <c r="E757" s="45" t="s">
        <v>749</v>
      </c>
      <c r="F757" s="46" t="s">
        <v>60</v>
      </c>
      <c r="G757" s="45" t="s">
        <v>2610</v>
      </c>
      <c r="H757" s="45" t="s">
        <v>698</v>
      </c>
      <c r="I757" s="47" t="s">
        <v>1451</v>
      </c>
      <c r="J757" s="46" t="s">
        <v>2605</v>
      </c>
      <c r="K757" t="str">
        <f t="shared" si="11"/>
        <v>F</v>
      </c>
    </row>
    <row r="758" spans="1:11">
      <c r="A758" s="75" t="s">
        <v>2215</v>
      </c>
      <c r="B758" s="45" t="str">
        <f>_xlfn.XLOOKUP(Tabla8[[#This Row],[Codigo Area Liquidacion]],TBLAREA[PLANTA],TBLAREA[PROG])</f>
        <v>01</v>
      </c>
      <c r="C758" s="46" t="s">
        <v>2536</v>
      </c>
      <c r="D758" s="45" t="str">
        <f>Tabla8[[#This Row],[Numero Documento]]&amp;Tabla8[[#This Row],[PROG]]&amp;LEFT(Tabla8[[#This Row],[Tipo Empleado]],3)</f>
        <v>0310200269201TRA</v>
      </c>
      <c r="E758" s="45" t="s">
        <v>625</v>
      </c>
      <c r="F758" s="46" t="s">
        <v>8</v>
      </c>
      <c r="G758" s="45" t="s">
        <v>2602</v>
      </c>
      <c r="H758" s="45" t="s">
        <v>601</v>
      </c>
      <c r="I758" s="47" t="s">
        <v>1453</v>
      </c>
      <c r="J758" s="46" t="s">
        <v>2605</v>
      </c>
      <c r="K758" t="str">
        <f t="shared" si="11"/>
        <v>F</v>
      </c>
    </row>
    <row r="759" spans="1:11">
      <c r="A759" s="75" t="s">
        <v>1336</v>
      </c>
      <c r="B759" s="45" t="str">
        <f>_xlfn.XLOOKUP(Tabla8[[#This Row],[Codigo Area Liquidacion]],TBLAREA[PLANTA],TBLAREA[PROG])</f>
        <v>11</v>
      </c>
      <c r="C759" s="46" t="s">
        <v>11</v>
      </c>
      <c r="D759" s="45" t="str">
        <f>Tabla8[[#This Row],[Numero Documento]]&amp;Tabla8[[#This Row],[PROG]]&amp;LEFT(Tabla8[[#This Row],[Tipo Empleado]],3)</f>
        <v>0310243285711FIJ</v>
      </c>
      <c r="E759" s="45" t="s">
        <v>58</v>
      </c>
      <c r="F759" s="46" t="s">
        <v>59</v>
      </c>
      <c r="G759" s="45" t="s">
        <v>2610</v>
      </c>
      <c r="H759" s="45" t="s">
        <v>18</v>
      </c>
      <c r="I759" s="47" t="s">
        <v>1508</v>
      </c>
      <c r="J759" s="46" t="s">
        <v>2605</v>
      </c>
      <c r="K759" t="str">
        <f t="shared" si="11"/>
        <v>F</v>
      </c>
    </row>
    <row r="760" spans="1:11">
      <c r="A760" s="75" t="s">
        <v>2216</v>
      </c>
      <c r="B760" s="45" t="str">
        <f>_xlfn.XLOOKUP(Tabla8[[#This Row],[Codigo Area Liquidacion]],TBLAREA[PLANTA],TBLAREA[PROG])</f>
        <v>11</v>
      </c>
      <c r="C760" s="46" t="s">
        <v>11</v>
      </c>
      <c r="D760" s="45" t="str">
        <f>Tabla8[[#This Row],[Numero Documento]]&amp;Tabla8[[#This Row],[PROG]]&amp;LEFT(Tabla8[[#This Row],[Tipo Empleado]],3)</f>
        <v>0011523087211FIJ</v>
      </c>
      <c r="E760" s="45" t="s">
        <v>750</v>
      </c>
      <c r="F760" s="46" t="s">
        <v>60</v>
      </c>
      <c r="G760" s="45" t="s">
        <v>2610</v>
      </c>
      <c r="H760" s="45" t="s">
        <v>698</v>
      </c>
      <c r="I760" s="47" t="s">
        <v>1451</v>
      </c>
      <c r="J760" s="46" t="s">
        <v>2605</v>
      </c>
      <c r="K760" t="str">
        <f t="shared" si="11"/>
        <v>F</v>
      </c>
    </row>
    <row r="761" spans="1:11">
      <c r="A761" s="75" t="s">
        <v>2082</v>
      </c>
      <c r="B761" s="45" t="str">
        <f>_xlfn.XLOOKUP(Tabla8[[#This Row],[Codigo Area Liquidacion]],TBLAREA[PLANTA],TBLAREA[PROG])</f>
        <v>13</v>
      </c>
      <c r="C761" s="46" t="s">
        <v>11</v>
      </c>
      <c r="D761" s="45" t="str">
        <f>Tabla8[[#This Row],[Numero Documento]]&amp;Tabla8[[#This Row],[PROG]]&amp;LEFT(Tabla8[[#This Row],[Tipo Empleado]],3)</f>
        <v>0011260774213FIJ</v>
      </c>
      <c r="E761" s="45" t="s">
        <v>420</v>
      </c>
      <c r="F761" s="46" t="s">
        <v>246</v>
      </c>
      <c r="G761" s="45" t="s">
        <v>2639</v>
      </c>
      <c r="H761" s="45" t="s">
        <v>1712</v>
      </c>
      <c r="I761" s="47" t="s">
        <v>1481</v>
      </c>
      <c r="J761" s="46" t="s">
        <v>2605</v>
      </c>
      <c r="K761" t="str">
        <f t="shared" si="11"/>
        <v>F</v>
      </c>
    </row>
    <row r="762" spans="1:11">
      <c r="A762" s="75" t="s">
        <v>2047</v>
      </c>
      <c r="B762" s="45" t="str">
        <f>_xlfn.XLOOKUP(Tabla8[[#This Row],[Codigo Area Liquidacion]],TBLAREA[PLANTA],TBLAREA[PROG])</f>
        <v>13</v>
      </c>
      <c r="C762" s="46" t="s">
        <v>11</v>
      </c>
      <c r="D762" s="45" t="str">
        <f>Tabla8[[#This Row],[Numero Documento]]&amp;Tabla8[[#This Row],[PROG]]&amp;LEFT(Tabla8[[#This Row],[Tipo Empleado]],3)</f>
        <v>0010063752913FIJ</v>
      </c>
      <c r="E762" s="45" t="s">
        <v>524</v>
      </c>
      <c r="F762" s="46" t="s">
        <v>525</v>
      </c>
      <c r="G762" s="45" t="s">
        <v>2639</v>
      </c>
      <c r="H762" s="45" t="s">
        <v>1707</v>
      </c>
      <c r="I762" s="47" t="s">
        <v>1456</v>
      </c>
      <c r="J762" s="46" t="s">
        <v>2605</v>
      </c>
      <c r="K762" t="str">
        <f t="shared" si="11"/>
        <v>F</v>
      </c>
    </row>
    <row r="763" spans="1:11">
      <c r="A763" s="75" t="s">
        <v>2217</v>
      </c>
      <c r="B763" s="45" t="str">
        <f>_xlfn.XLOOKUP(Tabla8[[#This Row],[Codigo Area Liquidacion]],TBLAREA[PLANTA],TBLAREA[PROG])</f>
        <v>11</v>
      </c>
      <c r="C763" s="46" t="s">
        <v>11</v>
      </c>
      <c r="D763" s="45" t="str">
        <f>Tabla8[[#This Row],[Numero Documento]]&amp;Tabla8[[#This Row],[PROG]]&amp;LEFT(Tabla8[[#This Row],[Tipo Empleado]],3)</f>
        <v>0011114085111FIJ</v>
      </c>
      <c r="E763" s="45" t="s">
        <v>2617</v>
      </c>
      <c r="F763" s="46" t="s">
        <v>292</v>
      </c>
      <c r="G763" s="45" t="s">
        <v>2610</v>
      </c>
      <c r="H763" s="45" t="s">
        <v>326</v>
      </c>
      <c r="I763" s="47" t="s">
        <v>1501</v>
      </c>
      <c r="J763" s="46" t="s">
        <v>2605</v>
      </c>
      <c r="K763" t="str">
        <f t="shared" si="11"/>
        <v>F</v>
      </c>
    </row>
    <row r="764" spans="1:11">
      <c r="A764" s="75" t="s">
        <v>1337</v>
      </c>
      <c r="B764" s="45" t="str">
        <f>_xlfn.XLOOKUP(Tabla8[[#This Row],[Codigo Area Liquidacion]],TBLAREA[PLANTA],TBLAREA[PROG])</f>
        <v>11</v>
      </c>
      <c r="C764" s="46" t="s">
        <v>11</v>
      </c>
      <c r="D764" s="45" t="str">
        <f>Tabla8[[#This Row],[Numero Documento]]&amp;Tabla8[[#This Row],[PROG]]&amp;LEFT(Tabla8[[#This Row],[Tipo Empleado]],3)</f>
        <v>0010527901211FIJ</v>
      </c>
      <c r="E764" s="45" t="s">
        <v>751</v>
      </c>
      <c r="F764" s="46" t="s">
        <v>752</v>
      </c>
      <c r="G764" s="45" t="s">
        <v>2610</v>
      </c>
      <c r="H764" s="45" t="s">
        <v>698</v>
      </c>
      <c r="I764" s="47" t="s">
        <v>1451</v>
      </c>
      <c r="J764" s="46" t="s">
        <v>2605</v>
      </c>
      <c r="K764" t="str">
        <f t="shared" si="11"/>
        <v>F</v>
      </c>
    </row>
    <row r="765" spans="1:11">
      <c r="A765" s="75" t="s">
        <v>2048</v>
      </c>
      <c r="B765" s="45" t="str">
        <f>_xlfn.XLOOKUP(Tabla8[[#This Row],[Codigo Area Liquidacion]],TBLAREA[PLANTA],TBLAREA[PROG])</f>
        <v>13</v>
      </c>
      <c r="C765" s="46" t="s">
        <v>11</v>
      </c>
      <c r="D765" s="45" t="str">
        <f>Tabla8[[#This Row],[Numero Documento]]&amp;Tabla8[[#This Row],[PROG]]&amp;LEFT(Tabla8[[#This Row],[Tipo Empleado]],3)</f>
        <v>0400012494313FIJ</v>
      </c>
      <c r="E765" s="45" t="s">
        <v>1041</v>
      </c>
      <c r="F765" s="46" t="s">
        <v>8</v>
      </c>
      <c r="G765" s="45" t="s">
        <v>2639</v>
      </c>
      <c r="H765" s="45" t="s">
        <v>1707</v>
      </c>
      <c r="I765" s="47" t="s">
        <v>1456</v>
      </c>
      <c r="J765" s="46" t="s">
        <v>2605</v>
      </c>
      <c r="K765" t="str">
        <f t="shared" si="11"/>
        <v>F</v>
      </c>
    </row>
    <row r="766" spans="1:11">
      <c r="A766" s="75" t="s">
        <v>2049</v>
      </c>
      <c r="B766" s="45" t="str">
        <f>_xlfn.XLOOKUP(Tabla8[[#This Row],[Codigo Area Liquidacion]],TBLAREA[PLANTA],TBLAREA[PROG])</f>
        <v>13</v>
      </c>
      <c r="C766" s="46" t="s">
        <v>11</v>
      </c>
      <c r="D766" s="45" t="str">
        <f>Tabla8[[#This Row],[Numero Documento]]&amp;Tabla8[[#This Row],[PROG]]&amp;LEFT(Tabla8[[#This Row],[Tipo Empleado]],3)</f>
        <v>0310377971013FIJ</v>
      </c>
      <c r="E766" s="45" t="s">
        <v>526</v>
      </c>
      <c r="F766" s="46" t="s">
        <v>179</v>
      </c>
      <c r="G766" s="45" t="s">
        <v>2639</v>
      </c>
      <c r="H766" s="45" t="s">
        <v>1707</v>
      </c>
      <c r="I766" s="47" t="s">
        <v>1456</v>
      </c>
      <c r="J766" s="46" t="s">
        <v>2605</v>
      </c>
      <c r="K766" t="str">
        <f t="shared" si="11"/>
        <v>F</v>
      </c>
    </row>
    <row r="767" spans="1:11">
      <c r="A767" s="75" t="s">
        <v>2788</v>
      </c>
      <c r="B767" s="45" t="str">
        <f>_xlfn.XLOOKUP(Tabla8[[#This Row],[Codigo Area Liquidacion]],TBLAREA[PLANTA],TBLAREA[PROG])</f>
        <v>13</v>
      </c>
      <c r="C767" s="46" t="s">
        <v>11</v>
      </c>
      <c r="D767" s="45" t="str">
        <f>Tabla8[[#This Row],[Numero Documento]]&amp;Tabla8[[#This Row],[PROG]]&amp;LEFT(Tabla8[[#This Row],[Tipo Empleado]],3)</f>
        <v>4020058481713FIJ</v>
      </c>
      <c r="E767" s="45" t="s">
        <v>2787</v>
      </c>
      <c r="F767" s="46" t="s">
        <v>10</v>
      </c>
      <c r="G767" s="45" t="s">
        <v>2639</v>
      </c>
      <c r="H767" s="45" t="s">
        <v>1707</v>
      </c>
      <c r="I767" s="47" t="s">
        <v>1456</v>
      </c>
      <c r="J767" s="46" t="s">
        <v>2605</v>
      </c>
      <c r="K767" t="str">
        <f t="shared" si="11"/>
        <v>F</v>
      </c>
    </row>
    <row r="768" spans="1:11">
      <c r="A768" s="75" t="s">
        <v>3057</v>
      </c>
      <c r="B768" s="45" t="str">
        <f>_xlfn.XLOOKUP(Tabla8[[#This Row],[Codigo Area Liquidacion]],TBLAREA[PLANTA],TBLAREA[PROG])</f>
        <v>01</v>
      </c>
      <c r="C768" s="46" t="s">
        <v>2527</v>
      </c>
      <c r="D768" s="45" t="str">
        <f>Tabla8[[#This Row],[Numero Documento]]&amp;Tabla8[[#This Row],[PROG]]&amp;LEFT(Tabla8[[#This Row],[Tipo Empleado]],3)</f>
        <v>2290002120901EMP</v>
      </c>
      <c r="E768" s="45" t="s">
        <v>3056</v>
      </c>
      <c r="F768" s="46" t="s">
        <v>2701</v>
      </c>
      <c r="G768" s="45" t="s">
        <v>2602</v>
      </c>
      <c r="H768" s="45" t="s">
        <v>311</v>
      </c>
      <c r="I768" s="47" t="s">
        <v>1457</v>
      </c>
      <c r="J768" s="46" t="s">
        <v>2605</v>
      </c>
      <c r="K768" t="str">
        <f t="shared" si="11"/>
        <v>F</v>
      </c>
    </row>
    <row r="769" spans="1:11">
      <c r="A769" s="75" t="s">
        <v>1338</v>
      </c>
      <c r="B769" s="45" t="str">
        <f>_xlfn.XLOOKUP(Tabla8[[#This Row],[Codigo Area Liquidacion]],TBLAREA[PLANTA],TBLAREA[PROG])</f>
        <v>11</v>
      </c>
      <c r="C769" s="46" t="s">
        <v>11</v>
      </c>
      <c r="D769" s="45" t="str">
        <f>Tabla8[[#This Row],[Numero Documento]]&amp;Tabla8[[#This Row],[PROG]]&amp;LEFT(Tabla8[[#This Row],[Tipo Empleado]],3)</f>
        <v>0011014181911FIJ</v>
      </c>
      <c r="E769" s="45" t="s">
        <v>584</v>
      </c>
      <c r="F769" s="46" t="s">
        <v>8</v>
      </c>
      <c r="G769" s="45" t="s">
        <v>2610</v>
      </c>
      <c r="H769" s="45" t="s">
        <v>1706</v>
      </c>
      <c r="I769" s="47" t="s">
        <v>1462</v>
      </c>
      <c r="J769" s="46" t="s">
        <v>2605</v>
      </c>
      <c r="K769" t="str">
        <f t="shared" si="11"/>
        <v>F</v>
      </c>
    </row>
    <row r="770" spans="1:11">
      <c r="A770" s="75" t="s">
        <v>3059</v>
      </c>
      <c r="B770" s="45" t="str">
        <f>_xlfn.XLOOKUP(Tabla8[[#This Row],[Codigo Area Liquidacion]],TBLAREA[PLANTA],TBLAREA[PROG])</f>
        <v>01</v>
      </c>
      <c r="C770" s="46" t="s">
        <v>2527</v>
      </c>
      <c r="D770" s="45" t="str">
        <f>Tabla8[[#This Row],[Numero Documento]]&amp;Tabla8[[#This Row],[PROG]]&amp;LEFT(Tabla8[[#This Row],[Tipo Empleado]],3)</f>
        <v>0540049958701EMP</v>
      </c>
      <c r="E770" s="45" t="s">
        <v>3058</v>
      </c>
      <c r="F770" s="46" t="s">
        <v>305</v>
      </c>
      <c r="G770" s="45" t="s">
        <v>2602</v>
      </c>
      <c r="H770" s="45" t="s">
        <v>552</v>
      </c>
      <c r="I770" s="47" t="s">
        <v>1468</v>
      </c>
      <c r="J770" s="46" t="s">
        <v>2605</v>
      </c>
      <c r="K770" t="str">
        <f t="shared" si="11"/>
        <v>F</v>
      </c>
    </row>
    <row r="771" spans="1:11">
      <c r="A771" s="75" t="s">
        <v>1144</v>
      </c>
      <c r="B771" s="45" t="str">
        <f>_xlfn.XLOOKUP(Tabla8[[#This Row],[Codigo Area Liquidacion]],TBLAREA[PLANTA],TBLAREA[PROG])</f>
        <v>01</v>
      </c>
      <c r="C771" s="46" t="s">
        <v>11</v>
      </c>
      <c r="D771" s="45" t="str">
        <f>Tabla8[[#This Row],[Numero Documento]]&amp;Tabla8[[#This Row],[PROG]]&amp;LEFT(Tabla8[[#This Row],[Tipo Empleado]],3)</f>
        <v>0011767798901FIJ</v>
      </c>
      <c r="E771" s="45" t="s">
        <v>585</v>
      </c>
      <c r="F771" s="46" t="s">
        <v>8</v>
      </c>
      <c r="G771" s="45" t="s">
        <v>2602</v>
      </c>
      <c r="H771" s="45" t="s">
        <v>576</v>
      </c>
      <c r="I771" s="47" t="s">
        <v>1487</v>
      </c>
      <c r="J771" s="46" t="s">
        <v>2605</v>
      </c>
      <c r="K771" t="str">
        <f t="shared" si="11"/>
        <v>F</v>
      </c>
    </row>
    <row r="772" spans="1:11">
      <c r="A772" s="75" t="s">
        <v>1297</v>
      </c>
      <c r="B772" s="45" t="str">
        <f>_xlfn.XLOOKUP(Tabla8[[#This Row],[Codigo Area Liquidacion]],TBLAREA[PLANTA],TBLAREA[PROG])</f>
        <v>13</v>
      </c>
      <c r="C772" s="46" t="s">
        <v>11</v>
      </c>
      <c r="D772" s="45" t="str">
        <f>Tabla8[[#This Row],[Numero Documento]]&amp;Tabla8[[#This Row],[PROG]]&amp;LEFT(Tabla8[[#This Row],[Tipo Empleado]],3)</f>
        <v>0010859481313FIJ</v>
      </c>
      <c r="E772" s="45" t="s">
        <v>2644</v>
      </c>
      <c r="F772" s="46" t="s">
        <v>100</v>
      </c>
      <c r="G772" s="45" t="s">
        <v>2639</v>
      </c>
      <c r="H772" s="45" t="s">
        <v>1714</v>
      </c>
      <c r="I772" s="47" t="s">
        <v>1452</v>
      </c>
      <c r="J772" s="46" t="s">
        <v>2605</v>
      </c>
      <c r="K772" t="str">
        <f t="shared" ref="K772:K835" si="12">LEFT(J772,1)</f>
        <v>F</v>
      </c>
    </row>
    <row r="773" spans="1:11">
      <c r="A773" s="75" t="s">
        <v>1917</v>
      </c>
      <c r="B773" s="45" t="str">
        <f>_xlfn.XLOOKUP(Tabla8[[#This Row],[Codigo Area Liquidacion]],TBLAREA[PLANTA],TBLAREA[PROG])</f>
        <v>01</v>
      </c>
      <c r="C773" s="46" t="s">
        <v>11</v>
      </c>
      <c r="D773" s="45" t="str">
        <f>Tabla8[[#This Row],[Numero Documento]]&amp;Tabla8[[#This Row],[PROG]]&amp;LEFT(Tabla8[[#This Row],[Tipo Empleado]],3)</f>
        <v>0310128488701FIJ</v>
      </c>
      <c r="E773" s="45" t="s">
        <v>559</v>
      </c>
      <c r="F773" s="46" t="s">
        <v>8</v>
      </c>
      <c r="G773" s="45" t="s">
        <v>2602</v>
      </c>
      <c r="H773" s="45" t="s">
        <v>552</v>
      </c>
      <c r="I773" s="47" t="s">
        <v>1468</v>
      </c>
      <c r="J773" s="46" t="s">
        <v>2605</v>
      </c>
      <c r="K773" t="str">
        <f t="shared" si="12"/>
        <v>F</v>
      </c>
    </row>
    <row r="774" spans="1:11">
      <c r="A774" s="75" t="s">
        <v>2351</v>
      </c>
      <c r="B774" s="45" t="str">
        <f>_xlfn.XLOOKUP(Tabla8[[#This Row],[Codigo Area Liquidacion]],TBLAREA[PLANTA],TBLAREA[PROG])</f>
        <v>01</v>
      </c>
      <c r="C774" s="46" t="s">
        <v>2527</v>
      </c>
      <c r="D774" s="45" t="str">
        <f>Tabla8[[#This Row],[Numero Documento]]&amp;Tabla8[[#This Row],[PROG]]&amp;LEFT(Tabla8[[#This Row],[Tipo Empleado]],3)</f>
        <v>0010892417601EMP</v>
      </c>
      <c r="E774" s="45" t="s">
        <v>2607</v>
      </c>
      <c r="F774" s="46" t="s">
        <v>192</v>
      </c>
      <c r="G774" s="45" t="s">
        <v>2602</v>
      </c>
      <c r="H774" s="45" t="s">
        <v>1703</v>
      </c>
      <c r="I774" s="47" t="s">
        <v>1504</v>
      </c>
      <c r="J774" s="46" t="s">
        <v>2605</v>
      </c>
      <c r="K774" t="str">
        <f t="shared" si="12"/>
        <v>F</v>
      </c>
    </row>
    <row r="775" spans="1:11">
      <c r="A775" s="75" t="s">
        <v>3061</v>
      </c>
      <c r="B775" s="45" t="str">
        <f>_xlfn.XLOOKUP(Tabla8[[#This Row],[Codigo Area Liquidacion]],TBLAREA[PLANTA],TBLAREA[PROG])</f>
        <v>01</v>
      </c>
      <c r="C775" s="46" t="s">
        <v>2527</v>
      </c>
      <c r="D775" s="45" t="str">
        <f>Tabla8[[#This Row],[Numero Documento]]&amp;Tabla8[[#This Row],[PROG]]&amp;LEFT(Tabla8[[#This Row],[Tipo Empleado]],3)</f>
        <v>0550001152201EMP</v>
      </c>
      <c r="E775" s="45" t="s">
        <v>3060</v>
      </c>
      <c r="F775" s="46" t="s">
        <v>983</v>
      </c>
      <c r="G775" s="45" t="s">
        <v>2602</v>
      </c>
      <c r="H775" s="45" t="s">
        <v>552</v>
      </c>
      <c r="I775" s="47" t="s">
        <v>1468</v>
      </c>
      <c r="J775" s="46" t="s">
        <v>2605</v>
      </c>
      <c r="K775" t="str">
        <f t="shared" si="12"/>
        <v>F</v>
      </c>
    </row>
    <row r="776" spans="1:11">
      <c r="A776" s="75" t="s">
        <v>2050</v>
      </c>
      <c r="B776" s="45" t="str">
        <f>_xlfn.XLOOKUP(Tabla8[[#This Row],[Codigo Area Liquidacion]],TBLAREA[PLANTA],TBLAREA[PROG])</f>
        <v>13</v>
      </c>
      <c r="C776" s="46" t="s">
        <v>11</v>
      </c>
      <c r="D776" s="45" t="str">
        <f>Tabla8[[#This Row],[Numero Documento]]&amp;Tabla8[[#This Row],[PROG]]&amp;LEFT(Tabla8[[#This Row],[Tipo Empleado]],3)</f>
        <v>0011276429513FIJ</v>
      </c>
      <c r="E776" s="45" t="s">
        <v>528</v>
      </c>
      <c r="F776" s="46" t="s">
        <v>8</v>
      </c>
      <c r="G776" s="45" t="s">
        <v>2639</v>
      </c>
      <c r="H776" s="45" t="s">
        <v>1707</v>
      </c>
      <c r="I776" s="47" t="s">
        <v>1456</v>
      </c>
      <c r="J776" s="46" t="s">
        <v>2605</v>
      </c>
      <c r="K776" t="str">
        <f t="shared" si="12"/>
        <v>F</v>
      </c>
    </row>
    <row r="777" spans="1:11">
      <c r="A777" s="75" t="s">
        <v>1145</v>
      </c>
      <c r="B777" s="45" t="str">
        <f>_xlfn.XLOOKUP(Tabla8[[#This Row],[Codigo Area Liquidacion]],TBLAREA[PLANTA],TBLAREA[PROG])</f>
        <v>01</v>
      </c>
      <c r="C777" s="46" t="s">
        <v>11</v>
      </c>
      <c r="D777" s="45" t="str">
        <f>Tabla8[[#This Row],[Numero Documento]]&amp;Tabla8[[#This Row],[PROG]]&amp;LEFT(Tabla8[[#This Row],[Tipo Empleado]],3)</f>
        <v>0020023910101FIJ</v>
      </c>
      <c r="E777" s="45" t="s">
        <v>309</v>
      </c>
      <c r="F777" s="46" t="s">
        <v>305</v>
      </c>
      <c r="G777" s="45" t="s">
        <v>2602</v>
      </c>
      <c r="H777" s="45" t="s">
        <v>304</v>
      </c>
      <c r="I777" s="47" t="s">
        <v>1467</v>
      </c>
      <c r="J777" s="46" t="s">
        <v>2605</v>
      </c>
      <c r="K777" t="str">
        <f t="shared" si="12"/>
        <v>F</v>
      </c>
    </row>
    <row r="778" spans="1:11">
      <c r="A778" s="75" t="s">
        <v>1146</v>
      </c>
      <c r="B778" s="45" t="str">
        <f>_xlfn.XLOOKUP(Tabla8[[#This Row],[Codigo Area Liquidacion]],TBLAREA[PLANTA],TBLAREA[PROG])</f>
        <v>01</v>
      </c>
      <c r="C778" s="46" t="s">
        <v>11</v>
      </c>
      <c r="D778" s="45" t="str">
        <f>Tabla8[[#This Row],[Numero Documento]]&amp;Tabla8[[#This Row],[PROG]]&amp;LEFT(Tabla8[[#This Row],[Tipo Empleado]],3)</f>
        <v>0820022689501FIJ</v>
      </c>
      <c r="E778" s="45" t="s">
        <v>209</v>
      </c>
      <c r="F778" s="46" t="s">
        <v>211</v>
      </c>
      <c r="G778" s="45" t="s">
        <v>2602</v>
      </c>
      <c r="H778" s="45" t="s">
        <v>210</v>
      </c>
      <c r="I778" s="47" t="s">
        <v>1471</v>
      </c>
      <c r="J778" s="46" t="s">
        <v>2605</v>
      </c>
      <c r="K778" t="str">
        <f t="shared" si="12"/>
        <v>F</v>
      </c>
    </row>
    <row r="779" spans="1:11">
      <c r="A779" s="75" t="s">
        <v>2487</v>
      </c>
      <c r="B779" s="45" t="str">
        <f>_xlfn.XLOOKUP(Tabla8[[#This Row],[Codigo Area Liquidacion]],TBLAREA[PLANTA],TBLAREA[PROG])</f>
        <v>01</v>
      </c>
      <c r="C779" s="46" t="s">
        <v>2535</v>
      </c>
      <c r="D779" s="45" t="str">
        <f>Tabla8[[#This Row],[Numero Documento]]&amp;Tabla8[[#This Row],[PROG]]&amp;LEFT(Tabla8[[#This Row],[Tipo Empleado]],3)</f>
        <v>0011180810101PER</v>
      </c>
      <c r="E779" s="45" t="s">
        <v>1439</v>
      </c>
      <c r="F779" s="46" t="s">
        <v>895</v>
      </c>
      <c r="G779" s="45" t="s">
        <v>2602</v>
      </c>
      <c r="H779" s="45" t="s">
        <v>943</v>
      </c>
      <c r="I779" s="47" t="s">
        <v>1458</v>
      </c>
      <c r="J779" s="46" t="s">
        <v>2605</v>
      </c>
      <c r="K779" t="str">
        <f t="shared" si="12"/>
        <v>F</v>
      </c>
    </row>
    <row r="780" spans="1:11">
      <c r="A780" s="75" t="s">
        <v>1918</v>
      </c>
      <c r="B780" s="45" t="str">
        <f>_xlfn.XLOOKUP(Tabla8[[#This Row],[Codigo Area Liquidacion]],TBLAREA[PLANTA],TBLAREA[PROG])</f>
        <v>01</v>
      </c>
      <c r="C780" s="46" t="s">
        <v>11</v>
      </c>
      <c r="D780" s="45" t="str">
        <f>Tabla8[[#This Row],[Numero Documento]]&amp;Tabla8[[#This Row],[PROG]]&amp;LEFT(Tabla8[[#This Row],[Tipo Empleado]],3)</f>
        <v>0010871000501FIJ</v>
      </c>
      <c r="E780" s="45" t="s">
        <v>801</v>
      </c>
      <c r="F780" s="46" t="s">
        <v>32</v>
      </c>
      <c r="G780" s="45" t="s">
        <v>2602</v>
      </c>
      <c r="H780" s="45" t="s">
        <v>1708</v>
      </c>
      <c r="I780" s="47" t="s">
        <v>1448</v>
      </c>
      <c r="J780" s="46" t="s">
        <v>2605</v>
      </c>
      <c r="K780" t="str">
        <f t="shared" si="12"/>
        <v>F</v>
      </c>
    </row>
    <row r="781" spans="1:11">
      <c r="A781" s="75" t="s">
        <v>1339</v>
      </c>
      <c r="B781" s="45" t="str">
        <f>_xlfn.XLOOKUP(Tabla8[[#This Row],[Codigo Area Liquidacion]],TBLAREA[PLANTA],TBLAREA[PROG])</f>
        <v>11</v>
      </c>
      <c r="C781" s="46" t="s">
        <v>11</v>
      </c>
      <c r="D781" s="45" t="str">
        <f>Tabla8[[#This Row],[Numero Documento]]&amp;Tabla8[[#This Row],[PROG]]&amp;LEFT(Tabla8[[#This Row],[Tipo Empleado]],3)</f>
        <v>0010160545911FIJ</v>
      </c>
      <c r="E781" s="45" t="s">
        <v>89</v>
      </c>
      <c r="F781" s="46" t="s">
        <v>90</v>
      </c>
      <c r="G781" s="45" t="s">
        <v>2610</v>
      </c>
      <c r="H781" s="45" t="s">
        <v>73</v>
      </c>
      <c r="I781" s="47" t="s">
        <v>1463</v>
      </c>
      <c r="J781" s="46" t="s">
        <v>2604</v>
      </c>
      <c r="K781" t="str">
        <f t="shared" si="12"/>
        <v>M</v>
      </c>
    </row>
    <row r="782" spans="1:11">
      <c r="A782" s="75" t="s">
        <v>1919</v>
      </c>
      <c r="B782" s="45" t="str">
        <f>_xlfn.XLOOKUP(Tabla8[[#This Row],[Codigo Area Liquidacion]],TBLAREA[PLANTA],TBLAREA[PROG])</f>
        <v>01</v>
      </c>
      <c r="C782" s="46" t="s">
        <v>11</v>
      </c>
      <c r="D782" s="45" t="str">
        <f>Tabla8[[#This Row],[Numero Documento]]&amp;Tabla8[[#This Row],[PROG]]&amp;LEFT(Tabla8[[#This Row],[Tipo Empleado]],3)</f>
        <v>0011817617101FIJ</v>
      </c>
      <c r="E782" s="45" t="s">
        <v>1016</v>
      </c>
      <c r="F782" s="46" t="s">
        <v>169</v>
      </c>
      <c r="G782" s="45" t="s">
        <v>2602</v>
      </c>
      <c r="H782" s="45" t="s">
        <v>261</v>
      </c>
      <c r="I782" s="47" t="s">
        <v>1466</v>
      </c>
      <c r="J782" s="46" t="s">
        <v>2605</v>
      </c>
      <c r="K782" t="str">
        <f t="shared" si="12"/>
        <v>F</v>
      </c>
    </row>
    <row r="783" spans="1:11">
      <c r="A783" s="75" t="s">
        <v>1920</v>
      </c>
      <c r="B783" s="45" t="str">
        <f>_xlfn.XLOOKUP(Tabla8[[#This Row],[Codigo Area Liquidacion]],TBLAREA[PLANTA],TBLAREA[PROG])</f>
        <v>01</v>
      </c>
      <c r="C783" s="46" t="s">
        <v>11</v>
      </c>
      <c r="D783" s="45" t="str">
        <f>Tabla8[[#This Row],[Numero Documento]]&amp;Tabla8[[#This Row],[PROG]]&amp;LEFT(Tabla8[[#This Row],[Tipo Empleado]],3)</f>
        <v>0540137813701FIJ</v>
      </c>
      <c r="E783" s="45" t="s">
        <v>665</v>
      </c>
      <c r="F783" s="46" t="s">
        <v>10</v>
      </c>
      <c r="G783" s="45" t="s">
        <v>2602</v>
      </c>
      <c r="H783" s="45" t="s">
        <v>943</v>
      </c>
      <c r="I783" s="47" t="s">
        <v>1458</v>
      </c>
      <c r="J783" s="46" t="s">
        <v>2605</v>
      </c>
      <c r="K783" t="str">
        <f t="shared" si="12"/>
        <v>F</v>
      </c>
    </row>
    <row r="784" spans="1:11">
      <c r="A784" s="75" t="s">
        <v>2352</v>
      </c>
      <c r="B784" s="45" t="str">
        <f>_xlfn.XLOOKUP(Tabla8[[#This Row],[Codigo Area Liquidacion]],TBLAREA[PLANTA],TBLAREA[PROG])</f>
        <v>01</v>
      </c>
      <c r="C784" s="46" t="s">
        <v>2527</v>
      </c>
      <c r="D784" s="45" t="str">
        <f>Tabla8[[#This Row],[Numero Documento]]&amp;Tabla8[[#This Row],[PROG]]&amp;LEFT(Tabla8[[#This Row],[Tipo Empleado]],3)</f>
        <v>0011267708301EMP</v>
      </c>
      <c r="E784" s="45" t="s">
        <v>1089</v>
      </c>
      <c r="F784" s="46" t="s">
        <v>100</v>
      </c>
      <c r="G784" s="45" t="s">
        <v>2602</v>
      </c>
      <c r="H784" s="45" t="s">
        <v>552</v>
      </c>
      <c r="I784" s="47" t="s">
        <v>1468</v>
      </c>
      <c r="J784" s="46" t="s">
        <v>2605</v>
      </c>
      <c r="K784" t="str">
        <f t="shared" si="12"/>
        <v>F</v>
      </c>
    </row>
    <row r="785" spans="1:11">
      <c r="A785" s="75" t="s">
        <v>1921</v>
      </c>
      <c r="B785" s="45" t="str">
        <f>_xlfn.XLOOKUP(Tabla8[[#This Row],[Codigo Area Liquidacion]],TBLAREA[PLANTA],TBLAREA[PROG])</f>
        <v>01</v>
      </c>
      <c r="C785" s="46" t="s">
        <v>11</v>
      </c>
      <c r="D785" s="45" t="str">
        <f>Tabla8[[#This Row],[Numero Documento]]&amp;Tabla8[[#This Row],[PROG]]&amp;LEFT(Tabla8[[#This Row],[Tipo Empleado]],3)</f>
        <v>0310155190501FIJ</v>
      </c>
      <c r="E785" s="45" t="s">
        <v>560</v>
      </c>
      <c r="F785" s="46" t="s">
        <v>8</v>
      </c>
      <c r="G785" s="45" t="s">
        <v>2602</v>
      </c>
      <c r="H785" s="45" t="s">
        <v>552</v>
      </c>
      <c r="I785" s="47" t="s">
        <v>1468</v>
      </c>
      <c r="J785" s="46" t="s">
        <v>2605</v>
      </c>
      <c r="K785" t="str">
        <f t="shared" si="12"/>
        <v>F</v>
      </c>
    </row>
    <row r="786" spans="1:11">
      <c r="A786" s="75" t="s">
        <v>3063</v>
      </c>
      <c r="B786" s="45" t="str">
        <f>_xlfn.XLOOKUP(Tabla8[[#This Row],[Codigo Area Liquidacion]],TBLAREA[PLANTA],TBLAREA[PROG])</f>
        <v>01</v>
      </c>
      <c r="C786" s="46" t="s">
        <v>2527</v>
      </c>
      <c r="D786" s="45" t="str">
        <f>Tabla8[[#This Row],[Numero Documento]]&amp;Tabla8[[#This Row],[PROG]]&amp;LEFT(Tabla8[[#This Row],[Tipo Empleado]],3)</f>
        <v>4022222294101EMP</v>
      </c>
      <c r="E786" s="45" t="s">
        <v>3062</v>
      </c>
      <c r="F786" s="46" t="s">
        <v>129</v>
      </c>
      <c r="G786" s="45" t="s">
        <v>2602</v>
      </c>
      <c r="H786" s="45" t="s">
        <v>3305</v>
      </c>
      <c r="I786" s="47" t="s">
        <v>3306</v>
      </c>
      <c r="J786" s="46" t="s">
        <v>2605</v>
      </c>
      <c r="K786" t="str">
        <f t="shared" si="12"/>
        <v>F</v>
      </c>
    </row>
    <row r="787" spans="1:11">
      <c r="A787" s="75" t="s">
        <v>2733</v>
      </c>
      <c r="B787" s="45" t="str">
        <f>_xlfn.XLOOKUP(Tabla8[[#This Row],[Codigo Area Liquidacion]],TBLAREA[PLANTA],TBLAREA[PROG])</f>
        <v>01</v>
      </c>
      <c r="C787" s="46" t="s">
        <v>2527</v>
      </c>
      <c r="D787" s="45" t="str">
        <f>Tabla8[[#This Row],[Numero Documento]]&amp;Tabla8[[#This Row],[PROG]]&amp;LEFT(Tabla8[[#This Row],[Tipo Empleado]],3)</f>
        <v>2240064730501EMP</v>
      </c>
      <c r="E787" s="45" t="s">
        <v>2703</v>
      </c>
      <c r="F787" s="46" t="s">
        <v>129</v>
      </c>
      <c r="G787" s="45" t="s">
        <v>2602</v>
      </c>
      <c r="H787" s="45" t="s">
        <v>269</v>
      </c>
      <c r="I787" s="47" t="s">
        <v>1490</v>
      </c>
      <c r="J787" s="46" t="s">
        <v>2604</v>
      </c>
      <c r="K787" t="str">
        <f t="shared" si="12"/>
        <v>M</v>
      </c>
    </row>
    <row r="788" spans="1:11">
      <c r="A788" s="75" t="s">
        <v>1147</v>
      </c>
      <c r="B788" s="45" t="str">
        <f>_xlfn.XLOOKUP(Tabla8[[#This Row],[Codigo Area Liquidacion]],TBLAREA[PLANTA],TBLAREA[PROG])</f>
        <v>01</v>
      </c>
      <c r="C788" s="46" t="s">
        <v>11</v>
      </c>
      <c r="D788" s="45" t="str">
        <f>Tabla8[[#This Row],[Numero Documento]]&amp;Tabla8[[#This Row],[PROG]]&amp;LEFT(Tabla8[[#This Row],[Tipo Empleado]],3)</f>
        <v>0010802971101FIJ</v>
      </c>
      <c r="E788" s="45" t="s">
        <v>586</v>
      </c>
      <c r="F788" s="46" t="s">
        <v>402</v>
      </c>
      <c r="G788" s="45" t="s">
        <v>2602</v>
      </c>
      <c r="H788" s="45" t="s">
        <v>576</v>
      </c>
      <c r="I788" s="47" t="s">
        <v>1487</v>
      </c>
      <c r="J788" s="46" t="s">
        <v>2604</v>
      </c>
      <c r="K788" t="str">
        <f t="shared" si="12"/>
        <v>M</v>
      </c>
    </row>
    <row r="789" spans="1:11">
      <c r="A789" s="75" t="s">
        <v>1255</v>
      </c>
      <c r="B789" s="45" t="str">
        <f>_xlfn.XLOOKUP(Tabla8[[#This Row],[Codigo Area Liquidacion]],TBLAREA[PLANTA],TBLAREA[PROG])</f>
        <v>13</v>
      </c>
      <c r="C789" s="46" t="s">
        <v>11</v>
      </c>
      <c r="D789" s="45" t="str">
        <f>Tabla8[[#This Row],[Numero Documento]]&amp;Tabla8[[#This Row],[PROG]]&amp;LEFT(Tabla8[[#This Row],[Tipo Empleado]],3)</f>
        <v>0010002185613FIJ</v>
      </c>
      <c r="E789" s="45" t="s">
        <v>529</v>
      </c>
      <c r="F789" s="46" t="s">
        <v>27</v>
      </c>
      <c r="G789" s="45" t="s">
        <v>2639</v>
      </c>
      <c r="H789" s="45" t="s">
        <v>1707</v>
      </c>
      <c r="I789" s="47" t="s">
        <v>1456</v>
      </c>
      <c r="J789" s="46" t="s">
        <v>2604</v>
      </c>
      <c r="K789" t="str">
        <f t="shared" si="12"/>
        <v>M</v>
      </c>
    </row>
    <row r="790" spans="1:11">
      <c r="A790" s="75" t="s">
        <v>2488</v>
      </c>
      <c r="B790" s="45" t="str">
        <f>_xlfn.XLOOKUP(Tabla8[[#This Row],[Codigo Area Liquidacion]],TBLAREA[PLANTA],TBLAREA[PROG])</f>
        <v>01</v>
      </c>
      <c r="C790" s="46" t="s">
        <v>2535</v>
      </c>
      <c r="D790" s="45" t="str">
        <f>Tabla8[[#This Row],[Numero Documento]]&amp;Tabla8[[#This Row],[PROG]]&amp;LEFT(Tabla8[[#This Row],[Tipo Empleado]],3)</f>
        <v>2250005641501PER</v>
      </c>
      <c r="E790" s="45" t="s">
        <v>1579</v>
      </c>
      <c r="F790" s="46" t="s">
        <v>895</v>
      </c>
      <c r="G790" s="45" t="s">
        <v>2602</v>
      </c>
      <c r="H790" s="45" t="s">
        <v>943</v>
      </c>
      <c r="I790" s="47" t="s">
        <v>1458</v>
      </c>
      <c r="J790" s="46" t="s">
        <v>2604</v>
      </c>
      <c r="K790" t="str">
        <f t="shared" si="12"/>
        <v>M</v>
      </c>
    </row>
    <row r="791" spans="1:11">
      <c r="A791" s="75" t="s">
        <v>1148</v>
      </c>
      <c r="B791" s="45" t="str">
        <f>_xlfn.XLOOKUP(Tabla8[[#This Row],[Codigo Area Liquidacion]],TBLAREA[PLANTA],TBLAREA[PROG])</f>
        <v>01</v>
      </c>
      <c r="C791" s="46" t="s">
        <v>11</v>
      </c>
      <c r="D791" s="45" t="str">
        <f>Tabla8[[#This Row],[Numero Documento]]&amp;Tabla8[[#This Row],[PROG]]&amp;LEFT(Tabla8[[#This Row],[Tipo Empleado]],3)</f>
        <v>0010624987301FIJ</v>
      </c>
      <c r="E791" s="45" t="s">
        <v>597</v>
      </c>
      <c r="F791" s="46" t="s">
        <v>598</v>
      </c>
      <c r="G791" s="45" t="s">
        <v>2602</v>
      </c>
      <c r="H791" s="45" t="s">
        <v>591</v>
      </c>
      <c r="I791" s="47" t="s">
        <v>1450</v>
      </c>
      <c r="J791" s="46" t="s">
        <v>2604</v>
      </c>
      <c r="K791" t="str">
        <f t="shared" si="12"/>
        <v>M</v>
      </c>
    </row>
    <row r="792" spans="1:11">
      <c r="A792" s="75" t="s">
        <v>1340</v>
      </c>
      <c r="B792" s="45" t="str">
        <f>_xlfn.XLOOKUP(Tabla8[[#This Row],[Codigo Area Liquidacion]],TBLAREA[PLANTA],TBLAREA[PROG])</f>
        <v>11</v>
      </c>
      <c r="C792" s="46" t="s">
        <v>11</v>
      </c>
      <c r="D792" s="45" t="str">
        <f>Tabla8[[#This Row],[Numero Documento]]&amp;Tabla8[[#This Row],[PROG]]&amp;LEFT(Tabla8[[#This Row],[Tipo Empleado]],3)</f>
        <v>0010242810911FIJ</v>
      </c>
      <c r="E792" s="45" t="s">
        <v>753</v>
      </c>
      <c r="F792" s="46" t="s">
        <v>10</v>
      </c>
      <c r="G792" s="45" t="s">
        <v>2610</v>
      </c>
      <c r="H792" s="45" t="s">
        <v>698</v>
      </c>
      <c r="I792" s="47" t="s">
        <v>1451</v>
      </c>
      <c r="J792" s="46" t="s">
        <v>2605</v>
      </c>
      <c r="K792" t="str">
        <f t="shared" si="12"/>
        <v>F</v>
      </c>
    </row>
    <row r="793" spans="1:11">
      <c r="A793" s="75" t="s">
        <v>1298</v>
      </c>
      <c r="B793" s="45" t="str">
        <f>_xlfn.XLOOKUP(Tabla8[[#This Row],[Codigo Area Liquidacion]],TBLAREA[PLANTA],TBLAREA[PROG])</f>
        <v>13</v>
      </c>
      <c r="C793" s="46" t="s">
        <v>11</v>
      </c>
      <c r="D793" s="45" t="str">
        <f>Tabla8[[#This Row],[Numero Documento]]&amp;Tabla8[[#This Row],[PROG]]&amp;LEFT(Tabla8[[#This Row],[Tipo Empleado]],3)</f>
        <v>0010554611313FIJ</v>
      </c>
      <c r="E793" s="45" t="s">
        <v>245</v>
      </c>
      <c r="F793" s="46" t="s">
        <v>8</v>
      </c>
      <c r="G793" s="45" t="s">
        <v>2639</v>
      </c>
      <c r="H793" s="45" t="s">
        <v>1714</v>
      </c>
      <c r="I793" s="47" t="s">
        <v>1452</v>
      </c>
      <c r="J793" s="46" t="s">
        <v>2605</v>
      </c>
      <c r="K793" t="str">
        <f t="shared" si="12"/>
        <v>F</v>
      </c>
    </row>
    <row r="794" spans="1:11">
      <c r="A794" s="75" t="s">
        <v>3065</v>
      </c>
      <c r="B794" s="45" t="str">
        <f>_xlfn.XLOOKUP(Tabla8[[#This Row],[Codigo Area Liquidacion]],TBLAREA[PLANTA],TBLAREA[PROG])</f>
        <v>01</v>
      </c>
      <c r="C794" s="46" t="s">
        <v>2527</v>
      </c>
      <c r="D794" s="45" t="str">
        <f>Tabla8[[#This Row],[Numero Documento]]&amp;Tabla8[[#This Row],[PROG]]&amp;LEFT(Tabla8[[#This Row],[Tipo Empleado]],3)</f>
        <v>0010490784501EMP</v>
      </c>
      <c r="E794" s="45" t="s">
        <v>3064</v>
      </c>
      <c r="F794" s="46" t="s">
        <v>75</v>
      </c>
      <c r="G794" s="45" t="s">
        <v>2602</v>
      </c>
      <c r="H794" s="45" t="s">
        <v>1708</v>
      </c>
      <c r="I794" s="47" t="s">
        <v>1448</v>
      </c>
      <c r="J794" s="46" t="s">
        <v>2605</v>
      </c>
      <c r="K794" t="str">
        <f t="shared" si="12"/>
        <v>F</v>
      </c>
    </row>
    <row r="795" spans="1:11">
      <c r="A795" s="78" t="s">
        <v>2051</v>
      </c>
      <c r="B795" s="45" t="str">
        <f>_xlfn.XLOOKUP(Tabla8[[#This Row],[Codigo Area Liquidacion]],TBLAREA[PLANTA],TBLAREA[PROG])</f>
        <v>13</v>
      </c>
      <c r="C795" s="46" t="s">
        <v>11</v>
      </c>
      <c r="D795" s="45" t="str">
        <f>Tabla8[[#This Row],[Numero Documento]]&amp;Tabla8[[#This Row],[PROG]]&amp;LEFT(Tabla8[[#This Row],[Tipo Empleado]],3)</f>
        <v>0011611101413FIJ</v>
      </c>
      <c r="E795" s="45" t="s">
        <v>2645</v>
      </c>
      <c r="F795" s="46" t="s">
        <v>10</v>
      </c>
      <c r="G795" s="45" t="s">
        <v>2639</v>
      </c>
      <c r="H795" s="45" t="s">
        <v>1707</v>
      </c>
      <c r="I795" s="47" t="s">
        <v>1456</v>
      </c>
      <c r="J795" s="46" t="s">
        <v>2605</v>
      </c>
      <c r="K795" t="str">
        <f t="shared" si="12"/>
        <v>F</v>
      </c>
    </row>
    <row r="796" spans="1:11">
      <c r="A796" s="78" t="s">
        <v>1922</v>
      </c>
      <c r="B796" s="45" t="str">
        <f>_xlfn.XLOOKUP(Tabla8[[#This Row],[Codigo Area Liquidacion]],TBLAREA[PLANTA],TBLAREA[PROG])</f>
        <v>01</v>
      </c>
      <c r="C796" s="46" t="s">
        <v>11</v>
      </c>
      <c r="D796" s="45" t="str">
        <f>Tabla8[[#This Row],[Numero Documento]]&amp;Tabla8[[#This Row],[PROG]]&amp;LEFT(Tabla8[[#This Row],[Tipo Empleado]],3)</f>
        <v>0010124380601FIJ</v>
      </c>
      <c r="E796" s="45" t="s">
        <v>2631</v>
      </c>
      <c r="F796" s="46" t="s">
        <v>917</v>
      </c>
      <c r="G796" s="45" t="s">
        <v>2602</v>
      </c>
      <c r="H796" s="45" t="s">
        <v>822</v>
      </c>
      <c r="I796" s="47" t="s">
        <v>1489</v>
      </c>
      <c r="J796" s="46" t="s">
        <v>2605</v>
      </c>
      <c r="K796" t="str">
        <f t="shared" si="12"/>
        <v>F</v>
      </c>
    </row>
    <row r="797" spans="1:11">
      <c r="A797" s="75" t="s">
        <v>1923</v>
      </c>
      <c r="B797" s="45" t="str">
        <f>_xlfn.XLOOKUP(Tabla8[[#This Row],[Codigo Area Liquidacion]],TBLAREA[PLANTA],TBLAREA[PROG])</f>
        <v>01</v>
      </c>
      <c r="C797" s="46" t="s">
        <v>11</v>
      </c>
      <c r="D797" s="45" t="str">
        <f>Tabla8[[#This Row],[Numero Documento]]&amp;Tabla8[[#This Row],[PROG]]&amp;LEFT(Tabla8[[#This Row],[Tipo Empleado]],3)</f>
        <v>0010237643101FIJ</v>
      </c>
      <c r="E797" s="45" t="s">
        <v>894</v>
      </c>
      <c r="F797" s="46" t="s">
        <v>32</v>
      </c>
      <c r="G797" s="45" t="s">
        <v>2602</v>
      </c>
      <c r="H797" s="45" t="s">
        <v>1708</v>
      </c>
      <c r="I797" s="47" t="s">
        <v>1448</v>
      </c>
      <c r="J797" s="46" t="s">
        <v>2605</v>
      </c>
      <c r="K797" t="str">
        <f t="shared" si="12"/>
        <v>F</v>
      </c>
    </row>
    <row r="798" spans="1:11">
      <c r="A798" s="75" t="s">
        <v>2052</v>
      </c>
      <c r="B798" s="45" t="str">
        <f>_xlfn.XLOOKUP(Tabla8[[#This Row],[Codigo Area Liquidacion]],TBLAREA[PLANTA],TBLAREA[PROG])</f>
        <v>13</v>
      </c>
      <c r="C798" s="46" t="s">
        <v>11</v>
      </c>
      <c r="D798" s="45" t="str">
        <f>Tabla8[[#This Row],[Numero Documento]]&amp;Tabla8[[#This Row],[PROG]]&amp;LEFT(Tabla8[[#This Row],[Tipo Empleado]],3)</f>
        <v>0370082513013FIJ</v>
      </c>
      <c r="E798" s="45" t="s">
        <v>530</v>
      </c>
      <c r="F798" s="46" t="s">
        <v>10</v>
      </c>
      <c r="G798" s="45" t="s">
        <v>2639</v>
      </c>
      <c r="H798" s="45" t="s">
        <v>1707</v>
      </c>
      <c r="I798" s="47" t="s">
        <v>1456</v>
      </c>
      <c r="J798" s="46" t="s">
        <v>2605</v>
      </c>
      <c r="K798" t="str">
        <f t="shared" si="12"/>
        <v>F</v>
      </c>
    </row>
    <row r="799" spans="1:11">
      <c r="A799" s="75" t="s">
        <v>3255</v>
      </c>
      <c r="B799" s="45" t="str">
        <f>_xlfn.XLOOKUP(Tabla8[[#This Row],[Codigo Area Liquidacion]],TBLAREA[PLANTA],TBLAREA[PROG])</f>
        <v>01</v>
      </c>
      <c r="C799" s="46" t="s">
        <v>2527</v>
      </c>
      <c r="D799" s="45" t="str">
        <f>Tabla8[[#This Row],[Numero Documento]]&amp;Tabla8[[#This Row],[PROG]]&amp;LEFT(Tabla8[[#This Row],[Tipo Empleado]],3)</f>
        <v>0011845884301EMP</v>
      </c>
      <c r="E799" s="45" t="s">
        <v>3276</v>
      </c>
      <c r="F799" s="46" t="s">
        <v>75</v>
      </c>
      <c r="G799" s="45" t="s">
        <v>2602</v>
      </c>
      <c r="H799" s="45" t="s">
        <v>1708</v>
      </c>
      <c r="I799" s="47" t="s">
        <v>1448</v>
      </c>
      <c r="J799" s="46" t="s">
        <v>2605</v>
      </c>
      <c r="K799" t="str">
        <f t="shared" si="12"/>
        <v>F</v>
      </c>
    </row>
    <row r="800" spans="1:11">
      <c r="A800" s="75" t="s">
        <v>2489</v>
      </c>
      <c r="B800" s="45" t="str">
        <f>_xlfn.XLOOKUP(Tabla8[[#This Row],[Codigo Area Liquidacion]],TBLAREA[PLANTA],TBLAREA[PROG])</f>
        <v>01</v>
      </c>
      <c r="C800" s="46" t="s">
        <v>2535</v>
      </c>
      <c r="D800" s="45" t="str">
        <f>Tabla8[[#This Row],[Numero Documento]]&amp;Tabla8[[#This Row],[PROG]]&amp;LEFT(Tabla8[[#This Row],[Tipo Empleado]],3)</f>
        <v>0050047280801PER</v>
      </c>
      <c r="E800" s="45" t="s">
        <v>1547</v>
      </c>
      <c r="F800" s="46" t="s">
        <v>895</v>
      </c>
      <c r="G800" s="45" t="s">
        <v>2602</v>
      </c>
      <c r="H800" s="45" t="s">
        <v>943</v>
      </c>
      <c r="I800" s="47" t="s">
        <v>1458</v>
      </c>
      <c r="J800" s="46" t="s">
        <v>2605</v>
      </c>
      <c r="K800" t="str">
        <f t="shared" si="12"/>
        <v>F</v>
      </c>
    </row>
    <row r="801" spans="1:11">
      <c r="A801" s="75" t="s">
        <v>2218</v>
      </c>
      <c r="B801" s="45" t="str">
        <f>_xlfn.XLOOKUP(Tabla8[[#This Row],[Codigo Area Liquidacion]],TBLAREA[PLANTA],TBLAREA[PROG])</f>
        <v>11</v>
      </c>
      <c r="C801" s="46" t="s">
        <v>11</v>
      </c>
      <c r="D801" s="45" t="str">
        <f>Tabla8[[#This Row],[Numero Documento]]&amp;Tabla8[[#This Row],[PROG]]&amp;LEFT(Tabla8[[#This Row],[Tipo Empleado]],3)</f>
        <v>0390014561011FIJ</v>
      </c>
      <c r="E801" s="45" t="s">
        <v>626</v>
      </c>
      <c r="F801" s="46" t="s">
        <v>8</v>
      </c>
      <c r="G801" s="45" t="s">
        <v>2610</v>
      </c>
      <c r="H801" s="45" t="s">
        <v>601</v>
      </c>
      <c r="I801" s="47" t="s">
        <v>1453</v>
      </c>
      <c r="J801" s="46" t="s">
        <v>2604</v>
      </c>
      <c r="K801" t="str">
        <f t="shared" si="12"/>
        <v>M</v>
      </c>
    </row>
    <row r="802" spans="1:11">
      <c r="A802" s="75" t="s">
        <v>2678</v>
      </c>
      <c r="B802" s="45" t="str">
        <f>_xlfn.XLOOKUP(Tabla8[[#This Row],[Codigo Area Liquidacion]],TBLAREA[PLANTA],TBLAREA[PROG])</f>
        <v>01</v>
      </c>
      <c r="C802" s="46" t="s">
        <v>2535</v>
      </c>
      <c r="D802" s="45" t="str">
        <f>Tabla8[[#This Row],[Numero Documento]]&amp;Tabla8[[#This Row],[PROG]]&amp;LEFT(Tabla8[[#This Row],[Tipo Empleado]],3)</f>
        <v>0120094555601PER</v>
      </c>
      <c r="E802" s="45" t="s">
        <v>2664</v>
      </c>
      <c r="F802" s="46" t="s">
        <v>895</v>
      </c>
      <c r="G802" s="45" t="s">
        <v>2602</v>
      </c>
      <c r="H802" s="45" t="s">
        <v>943</v>
      </c>
      <c r="I802" s="47" t="s">
        <v>1458</v>
      </c>
      <c r="J802" s="46" t="s">
        <v>2604</v>
      </c>
      <c r="K802" t="str">
        <f t="shared" si="12"/>
        <v>M</v>
      </c>
    </row>
    <row r="803" spans="1:11">
      <c r="A803" s="75" t="s">
        <v>2490</v>
      </c>
      <c r="B803" s="45" t="str">
        <f>_xlfn.XLOOKUP(Tabla8[[#This Row],[Codigo Area Liquidacion]],TBLAREA[PLANTA],TBLAREA[PROG])</f>
        <v>01</v>
      </c>
      <c r="C803" s="46" t="s">
        <v>2535</v>
      </c>
      <c r="D803" s="45" t="str">
        <f>Tabla8[[#This Row],[Numero Documento]]&amp;Tabla8[[#This Row],[PROG]]&amp;LEFT(Tabla8[[#This Row],[Tipo Empleado]],3)</f>
        <v>0930067995901PER</v>
      </c>
      <c r="E803" s="45" t="s">
        <v>939</v>
      </c>
      <c r="F803" s="46" t="s">
        <v>895</v>
      </c>
      <c r="G803" s="45" t="s">
        <v>2602</v>
      </c>
      <c r="H803" s="45" t="s">
        <v>943</v>
      </c>
      <c r="I803" s="47" t="s">
        <v>1458</v>
      </c>
      <c r="J803" s="46" t="s">
        <v>2605</v>
      </c>
      <c r="K803" t="str">
        <f t="shared" si="12"/>
        <v>F</v>
      </c>
    </row>
    <row r="804" spans="1:11">
      <c r="A804" s="75" t="s">
        <v>1924</v>
      </c>
      <c r="B804" s="45" t="str">
        <f>_xlfn.XLOOKUP(Tabla8[[#This Row],[Codigo Area Liquidacion]],TBLAREA[PLANTA],TBLAREA[PROG])</f>
        <v>01</v>
      </c>
      <c r="C804" s="46" t="s">
        <v>11</v>
      </c>
      <c r="D804" s="45" t="str">
        <f>Tabla8[[#This Row],[Numero Documento]]&amp;Tabla8[[#This Row],[PROG]]&amp;LEFT(Tabla8[[#This Row],[Tipo Empleado]],3)</f>
        <v>0010903137701FIJ</v>
      </c>
      <c r="E804" s="45" t="s">
        <v>200</v>
      </c>
      <c r="F804" s="46" t="s">
        <v>8</v>
      </c>
      <c r="G804" s="45" t="s">
        <v>2602</v>
      </c>
      <c r="H804" s="45" t="s">
        <v>201</v>
      </c>
      <c r="I804" s="47" t="s">
        <v>1470</v>
      </c>
      <c r="J804" s="46" t="s">
        <v>2605</v>
      </c>
      <c r="K804" t="str">
        <f t="shared" si="12"/>
        <v>F</v>
      </c>
    </row>
    <row r="805" spans="1:11">
      <c r="A805" s="75" t="s">
        <v>3264</v>
      </c>
      <c r="B805" s="45" t="str">
        <f>_xlfn.XLOOKUP(Tabla8[[#This Row],[Codigo Area Liquidacion]],TBLAREA[PLANTA],TBLAREA[PROG])</f>
        <v>01</v>
      </c>
      <c r="C805" s="46" t="s">
        <v>11</v>
      </c>
      <c r="D805" s="45" t="str">
        <f>Tabla8[[#This Row],[Numero Documento]]&amp;Tabla8[[#This Row],[PROG]]&amp;LEFT(Tabla8[[#This Row],[Tipo Empleado]],3)</f>
        <v>2230156619001FIJ</v>
      </c>
      <c r="E805" s="45" t="s">
        <v>3285</v>
      </c>
      <c r="F805" s="46" t="s">
        <v>287</v>
      </c>
      <c r="G805" s="45" t="s">
        <v>2602</v>
      </c>
      <c r="H805" s="45" t="s">
        <v>283</v>
      </c>
      <c r="I805" s="47" t="s">
        <v>1447</v>
      </c>
      <c r="J805" s="46" t="s">
        <v>2605</v>
      </c>
      <c r="K805" t="str">
        <f t="shared" si="12"/>
        <v>F</v>
      </c>
    </row>
    <row r="806" spans="1:11">
      <c r="A806" s="75" t="s">
        <v>1149</v>
      </c>
      <c r="B806" s="45" t="str">
        <f>_xlfn.XLOOKUP(Tabla8[[#This Row],[Codigo Area Liquidacion]],TBLAREA[PLANTA],TBLAREA[PROG])</f>
        <v>13</v>
      </c>
      <c r="C806" s="46" t="s">
        <v>11</v>
      </c>
      <c r="D806" s="45" t="str">
        <f>Tabla8[[#This Row],[Numero Documento]]&amp;Tabla8[[#This Row],[PROG]]&amp;LEFT(Tabla8[[#This Row],[Tipo Empleado]],3)</f>
        <v>0010728604913FIJ</v>
      </c>
      <c r="E806" s="45" t="s">
        <v>666</v>
      </c>
      <c r="F806" s="46" t="s">
        <v>667</v>
      </c>
      <c r="G806" s="45" t="s">
        <v>2639</v>
      </c>
      <c r="H806" s="45" t="s">
        <v>1707</v>
      </c>
      <c r="I806" s="47" t="s">
        <v>1456</v>
      </c>
      <c r="J806" s="46" t="s">
        <v>2605</v>
      </c>
      <c r="K806" t="str">
        <f t="shared" si="12"/>
        <v>F</v>
      </c>
    </row>
    <row r="807" spans="1:11">
      <c r="A807" s="75" t="s">
        <v>2353</v>
      </c>
      <c r="B807" s="45" t="str">
        <f>_xlfn.XLOOKUP(Tabla8[[#This Row],[Codigo Area Liquidacion]],TBLAREA[PLANTA],TBLAREA[PROG])</f>
        <v>01</v>
      </c>
      <c r="C807" s="46" t="s">
        <v>2527</v>
      </c>
      <c r="D807" s="45" t="str">
        <f>Tabla8[[#This Row],[Numero Documento]]&amp;Tabla8[[#This Row],[PROG]]&amp;LEFT(Tabla8[[#This Row],[Tipo Empleado]],3)</f>
        <v>0011074663301EMP</v>
      </c>
      <c r="E807" s="45" t="s">
        <v>1526</v>
      </c>
      <c r="F807" s="46" t="s">
        <v>285</v>
      </c>
      <c r="G807" s="45" t="s">
        <v>2602</v>
      </c>
      <c r="H807" s="45" t="s">
        <v>283</v>
      </c>
      <c r="I807" s="47" t="s">
        <v>1447</v>
      </c>
      <c r="J807" s="46" t="s">
        <v>2605</v>
      </c>
      <c r="K807" t="str">
        <f t="shared" si="12"/>
        <v>F</v>
      </c>
    </row>
    <row r="808" spans="1:11">
      <c r="A808" s="75" t="s">
        <v>2354</v>
      </c>
      <c r="B808" s="45" t="str">
        <f>_xlfn.XLOOKUP(Tabla8[[#This Row],[Codigo Area Liquidacion]],TBLAREA[PLANTA],TBLAREA[PROG])</f>
        <v>01</v>
      </c>
      <c r="C808" s="46" t="s">
        <v>2527</v>
      </c>
      <c r="D808" s="45" t="str">
        <f>Tabla8[[#This Row],[Numero Documento]]&amp;Tabla8[[#This Row],[PROG]]&amp;LEFT(Tabla8[[#This Row],[Tipo Empleado]],3)</f>
        <v>0020149125501EMP</v>
      </c>
      <c r="E808" s="45" t="s">
        <v>1725</v>
      </c>
      <c r="F808" s="46" t="s">
        <v>100</v>
      </c>
      <c r="G808" s="45" t="s">
        <v>2602</v>
      </c>
      <c r="H808" s="45" t="s">
        <v>234</v>
      </c>
      <c r="I808" s="47" t="s">
        <v>1475</v>
      </c>
      <c r="J808" s="46" t="s">
        <v>2605</v>
      </c>
      <c r="K808" t="str">
        <f t="shared" si="12"/>
        <v>F</v>
      </c>
    </row>
    <row r="809" spans="1:11">
      <c r="A809" s="75" t="s">
        <v>2355</v>
      </c>
      <c r="B809" s="45" t="str">
        <f>_xlfn.XLOOKUP(Tabla8[[#This Row],[Codigo Area Liquidacion]],TBLAREA[PLANTA],TBLAREA[PROG])</f>
        <v>01</v>
      </c>
      <c r="C809" s="46" t="s">
        <v>2527</v>
      </c>
      <c r="D809" s="45" t="str">
        <f>Tabla8[[#This Row],[Numero Documento]]&amp;Tabla8[[#This Row],[PROG]]&amp;LEFT(Tabla8[[#This Row],[Tipo Empleado]],3)</f>
        <v>0010870384401EMP</v>
      </c>
      <c r="E809" s="45" t="s">
        <v>1645</v>
      </c>
      <c r="F809" s="46" t="s">
        <v>535</v>
      </c>
      <c r="G809" s="45" t="s">
        <v>2602</v>
      </c>
      <c r="H809" s="45" t="s">
        <v>106</v>
      </c>
      <c r="I809" s="47" t="s">
        <v>1469</v>
      </c>
      <c r="J809" s="46" t="s">
        <v>2604</v>
      </c>
      <c r="K809" t="str">
        <f t="shared" si="12"/>
        <v>M</v>
      </c>
    </row>
    <row r="810" spans="1:11">
      <c r="A810" s="75" t="s">
        <v>3169</v>
      </c>
      <c r="B810" s="45" t="str">
        <f>_xlfn.XLOOKUP(Tabla8[[#This Row],[Codigo Area Liquidacion]],TBLAREA[PLANTA],TBLAREA[PROG])</f>
        <v>01</v>
      </c>
      <c r="C810" s="46" t="s">
        <v>2535</v>
      </c>
      <c r="D810" s="45" t="str">
        <f>Tabla8[[#This Row],[Numero Documento]]&amp;Tabla8[[#This Row],[PROG]]&amp;LEFT(Tabla8[[#This Row],[Tipo Empleado]],3)</f>
        <v>4022335965001PER</v>
      </c>
      <c r="E810" s="45" t="s">
        <v>3168</v>
      </c>
      <c r="F810" s="46" t="s">
        <v>895</v>
      </c>
      <c r="G810" s="45" t="s">
        <v>2602</v>
      </c>
      <c r="H810" s="45" t="s">
        <v>943</v>
      </c>
      <c r="I810" s="47" t="s">
        <v>1458</v>
      </c>
      <c r="J810" s="46" t="s">
        <v>2604</v>
      </c>
      <c r="K810" t="str">
        <f t="shared" si="12"/>
        <v>M</v>
      </c>
    </row>
    <row r="811" spans="1:11">
      <c r="A811" s="75" t="s">
        <v>2356</v>
      </c>
      <c r="B811" s="45" t="str">
        <f>_xlfn.XLOOKUP(Tabla8[[#This Row],[Codigo Area Liquidacion]],TBLAREA[PLANTA],TBLAREA[PROG])</f>
        <v>01</v>
      </c>
      <c r="C811" s="46" t="s">
        <v>2527</v>
      </c>
      <c r="D811" s="45" t="str">
        <f>Tabla8[[#This Row],[Numero Documento]]&amp;Tabla8[[#This Row],[PROG]]&amp;LEFT(Tabla8[[#This Row],[Tipo Empleado]],3)</f>
        <v>0011609837701EMP</v>
      </c>
      <c r="E811" s="45" t="s">
        <v>957</v>
      </c>
      <c r="F811" s="46" t="s">
        <v>256</v>
      </c>
      <c r="G811" s="45" t="s">
        <v>2602</v>
      </c>
      <c r="H811" s="45" t="s">
        <v>234</v>
      </c>
      <c r="I811" s="47" t="s">
        <v>1475</v>
      </c>
      <c r="J811" s="46" t="s">
        <v>2604</v>
      </c>
      <c r="K811" t="str">
        <f t="shared" si="12"/>
        <v>M</v>
      </c>
    </row>
    <row r="812" spans="1:11">
      <c r="A812" s="75" t="s">
        <v>2357</v>
      </c>
      <c r="B812" s="45" t="str">
        <f>_xlfn.XLOOKUP(Tabla8[[#This Row],[Codigo Area Liquidacion]],TBLAREA[PLANTA],TBLAREA[PROG])</f>
        <v>01</v>
      </c>
      <c r="C812" s="46" t="s">
        <v>2527</v>
      </c>
      <c r="D812" s="45" t="str">
        <f>Tabla8[[#This Row],[Numero Documento]]&amp;Tabla8[[#This Row],[PROG]]&amp;LEFT(Tabla8[[#This Row],[Tipo Empleado]],3)</f>
        <v>0130049657501EMP</v>
      </c>
      <c r="E812" s="45" t="s">
        <v>1753</v>
      </c>
      <c r="F812" s="46" t="s">
        <v>279</v>
      </c>
      <c r="G812" s="45" t="s">
        <v>2602</v>
      </c>
      <c r="H812" s="45" t="s">
        <v>333</v>
      </c>
      <c r="I812" s="47" t="s">
        <v>1459</v>
      </c>
      <c r="J812" s="46" t="s">
        <v>2605</v>
      </c>
      <c r="K812" t="str">
        <f t="shared" si="12"/>
        <v>F</v>
      </c>
    </row>
    <row r="813" spans="1:11">
      <c r="A813" s="75" t="s">
        <v>3069</v>
      </c>
      <c r="B813" s="45" t="str">
        <f>_xlfn.XLOOKUP(Tabla8[[#This Row],[Codigo Area Liquidacion]],TBLAREA[PLANTA],TBLAREA[PROG])</f>
        <v>01</v>
      </c>
      <c r="C813" s="46" t="s">
        <v>2527</v>
      </c>
      <c r="D813" s="45" t="str">
        <f>Tabla8[[#This Row],[Numero Documento]]&amp;Tabla8[[#This Row],[PROG]]&amp;LEFT(Tabla8[[#This Row],[Tipo Empleado]],3)</f>
        <v>4020049783801EMP</v>
      </c>
      <c r="E813" s="45" t="s">
        <v>3068</v>
      </c>
      <c r="F813" s="46" t="s">
        <v>1523</v>
      </c>
      <c r="G813" s="45" t="s">
        <v>2602</v>
      </c>
      <c r="H813" s="45" t="s">
        <v>283</v>
      </c>
      <c r="I813" s="47" t="s">
        <v>1447</v>
      </c>
      <c r="J813" s="46" t="s">
        <v>2605</v>
      </c>
      <c r="K813" t="str">
        <f t="shared" si="12"/>
        <v>F</v>
      </c>
    </row>
    <row r="814" spans="1:11">
      <c r="A814" s="75" t="s">
        <v>1151</v>
      </c>
      <c r="B814" s="45" t="str">
        <f>_xlfn.XLOOKUP(Tabla8[[#This Row],[Codigo Area Liquidacion]],TBLAREA[PLANTA],TBLAREA[PROG])</f>
        <v>01</v>
      </c>
      <c r="C814" s="46" t="s">
        <v>11</v>
      </c>
      <c r="D814" s="45" t="str">
        <f>Tabla8[[#This Row],[Numero Documento]]&amp;Tabla8[[#This Row],[PROG]]&amp;LEFT(Tabla8[[#This Row],[Tipo Empleado]],3)</f>
        <v>0011702168301FIJ</v>
      </c>
      <c r="E814" s="45" t="s">
        <v>561</v>
      </c>
      <c r="F814" s="46" t="s">
        <v>562</v>
      </c>
      <c r="G814" s="45" t="s">
        <v>2602</v>
      </c>
      <c r="H814" s="45" t="s">
        <v>1711</v>
      </c>
      <c r="I814" s="47" t="s">
        <v>1478</v>
      </c>
      <c r="J814" s="46" t="s">
        <v>2605</v>
      </c>
      <c r="K814" t="str">
        <f t="shared" si="12"/>
        <v>F</v>
      </c>
    </row>
    <row r="815" spans="1:11">
      <c r="A815" s="75" t="s">
        <v>3071</v>
      </c>
      <c r="B815" s="45" t="str">
        <f>_xlfn.XLOOKUP(Tabla8[[#This Row],[Codigo Area Liquidacion]],TBLAREA[PLANTA],TBLAREA[PROG])</f>
        <v>01</v>
      </c>
      <c r="C815" s="46" t="s">
        <v>2527</v>
      </c>
      <c r="D815" s="45" t="str">
        <f>Tabla8[[#This Row],[Numero Documento]]&amp;Tabla8[[#This Row],[PROG]]&amp;LEFT(Tabla8[[#This Row],[Tipo Empleado]],3)</f>
        <v>0010067598201EMP</v>
      </c>
      <c r="E815" s="45" t="s">
        <v>3070</v>
      </c>
      <c r="F815" s="46" t="s">
        <v>256</v>
      </c>
      <c r="G815" s="45" t="s">
        <v>2602</v>
      </c>
      <c r="H815" s="45" t="s">
        <v>106</v>
      </c>
      <c r="I815" s="47" t="s">
        <v>1469</v>
      </c>
      <c r="J815" s="46" t="s">
        <v>2604</v>
      </c>
      <c r="K815" t="str">
        <f t="shared" si="12"/>
        <v>M</v>
      </c>
    </row>
    <row r="816" spans="1:11">
      <c r="A816" s="75" t="s">
        <v>2358</v>
      </c>
      <c r="B816" s="45" t="str">
        <f>_xlfn.XLOOKUP(Tabla8[[#This Row],[Codigo Area Liquidacion]],TBLAREA[PLANTA],TBLAREA[PROG])</f>
        <v>01</v>
      </c>
      <c r="C816" s="46" t="s">
        <v>2527</v>
      </c>
      <c r="D816" s="45" t="str">
        <f>Tabla8[[#This Row],[Numero Documento]]&amp;Tabla8[[#This Row],[PROG]]&amp;LEFT(Tabla8[[#This Row],[Tipo Empleado]],3)</f>
        <v>0280000655901EMP</v>
      </c>
      <c r="E816" s="45" t="s">
        <v>1418</v>
      </c>
      <c r="F816" s="46" t="s">
        <v>983</v>
      </c>
      <c r="G816" s="45" t="s">
        <v>2602</v>
      </c>
      <c r="H816" s="45" t="s">
        <v>552</v>
      </c>
      <c r="I816" s="47" t="s">
        <v>1468</v>
      </c>
      <c r="J816" s="46" t="s">
        <v>2605</v>
      </c>
      <c r="K816" t="str">
        <f t="shared" si="12"/>
        <v>F</v>
      </c>
    </row>
    <row r="817" spans="1:11">
      <c r="A817" s="78" t="s">
        <v>1341</v>
      </c>
      <c r="B817" s="45" t="str">
        <f>_xlfn.XLOOKUP(Tabla8[[#This Row],[Codigo Area Liquidacion]],TBLAREA[PLANTA],TBLAREA[PROG])</f>
        <v>11</v>
      </c>
      <c r="C817" s="46" t="s">
        <v>11</v>
      </c>
      <c r="D817" s="45" t="str">
        <f>Tabla8[[#This Row],[Numero Documento]]&amp;Tabla8[[#This Row],[PROG]]&amp;LEFT(Tabla8[[#This Row],[Tipo Empleado]],3)</f>
        <v>0010252783511FIJ</v>
      </c>
      <c r="E817" s="45" t="s">
        <v>2618</v>
      </c>
      <c r="F817" s="46" t="s">
        <v>82</v>
      </c>
      <c r="G817" s="45" t="s">
        <v>2610</v>
      </c>
      <c r="H817" s="45" t="s">
        <v>698</v>
      </c>
      <c r="I817" s="47" t="s">
        <v>1451</v>
      </c>
      <c r="J817" s="46" t="s">
        <v>2605</v>
      </c>
      <c r="K817" t="str">
        <f t="shared" si="12"/>
        <v>F</v>
      </c>
    </row>
    <row r="818" spans="1:11">
      <c r="A818" s="75" t="s">
        <v>1925</v>
      </c>
      <c r="B818" s="45" t="str">
        <f>_xlfn.XLOOKUP(Tabla8[[#This Row],[Codigo Area Liquidacion]],TBLAREA[PLANTA],TBLAREA[PROG])</f>
        <v>01</v>
      </c>
      <c r="C818" s="46" t="s">
        <v>11</v>
      </c>
      <c r="D818" s="45" t="str">
        <f>Tabla8[[#This Row],[Numero Documento]]&amp;Tabla8[[#This Row],[PROG]]&amp;LEFT(Tabla8[[#This Row],[Tipo Empleado]],3)</f>
        <v>0010990904401FIJ</v>
      </c>
      <c r="E818" s="45" t="s">
        <v>260</v>
      </c>
      <c r="F818" s="46" t="s">
        <v>254</v>
      </c>
      <c r="G818" s="45" t="s">
        <v>2602</v>
      </c>
      <c r="H818" s="45" t="s">
        <v>1717</v>
      </c>
      <c r="I818" s="47" t="s">
        <v>1497</v>
      </c>
      <c r="J818" s="46" t="s">
        <v>2605</v>
      </c>
      <c r="K818" t="str">
        <f t="shared" si="12"/>
        <v>F</v>
      </c>
    </row>
    <row r="819" spans="1:11">
      <c r="A819" s="75" t="s">
        <v>2408</v>
      </c>
      <c r="B819" s="45" t="str">
        <f>_xlfn.XLOOKUP(Tabla8[[#This Row],[Codigo Area Liquidacion]],TBLAREA[PLANTA],TBLAREA[PROG])</f>
        <v>01</v>
      </c>
      <c r="C819" s="46" t="s">
        <v>2536</v>
      </c>
      <c r="D819" s="45" t="str">
        <f>Tabla8[[#This Row],[Numero Documento]]&amp;Tabla8[[#This Row],[PROG]]&amp;LEFT(Tabla8[[#This Row],[Tipo Empleado]],3)</f>
        <v>0010743153801TRA</v>
      </c>
      <c r="E819" s="45" t="s">
        <v>2648</v>
      </c>
      <c r="F819" s="46" t="s">
        <v>706</v>
      </c>
      <c r="G819" s="45" t="s">
        <v>2602</v>
      </c>
      <c r="H819" s="45" t="s">
        <v>943</v>
      </c>
      <c r="I819" s="47" t="s">
        <v>1458</v>
      </c>
      <c r="J819" s="46" t="s">
        <v>2605</v>
      </c>
      <c r="K819" t="str">
        <f t="shared" si="12"/>
        <v>F</v>
      </c>
    </row>
    <row r="820" spans="1:11">
      <c r="A820" s="75" t="s">
        <v>2752</v>
      </c>
      <c r="B820" s="45" t="str">
        <f>_xlfn.XLOOKUP(Tabla8[[#This Row],[Codigo Area Liquidacion]],TBLAREA[PLANTA],TBLAREA[PROG])</f>
        <v>01</v>
      </c>
      <c r="C820" s="46" t="s">
        <v>2535</v>
      </c>
      <c r="D820" s="45" t="str">
        <f>Tabla8[[#This Row],[Numero Documento]]&amp;Tabla8[[#This Row],[PROG]]&amp;LEFT(Tabla8[[#This Row],[Tipo Empleado]],3)</f>
        <v>4021199658801PER</v>
      </c>
      <c r="E820" s="45" t="s">
        <v>2724</v>
      </c>
      <c r="F820" s="46" t="s">
        <v>895</v>
      </c>
      <c r="G820" s="45" t="s">
        <v>2602</v>
      </c>
      <c r="H820" s="45" t="s">
        <v>943</v>
      </c>
      <c r="I820" s="47" t="s">
        <v>1458</v>
      </c>
      <c r="J820" s="46" t="s">
        <v>2604</v>
      </c>
      <c r="K820" t="str">
        <f t="shared" si="12"/>
        <v>M</v>
      </c>
    </row>
    <row r="821" spans="1:11">
      <c r="A821" s="75" t="s">
        <v>2219</v>
      </c>
      <c r="B821" s="45" t="str">
        <f>_xlfn.XLOOKUP(Tabla8[[#This Row],[Codigo Area Liquidacion]],TBLAREA[PLANTA],TBLAREA[PROG])</f>
        <v>11</v>
      </c>
      <c r="C821" s="46" t="s">
        <v>11</v>
      </c>
      <c r="D821" s="45" t="str">
        <f>Tabla8[[#This Row],[Numero Documento]]&amp;Tabla8[[#This Row],[PROG]]&amp;LEFT(Tabla8[[#This Row],[Tipo Empleado]],3)</f>
        <v>2230094808411FIJ</v>
      </c>
      <c r="E821" s="45" t="s">
        <v>755</v>
      </c>
      <c r="F821" s="46" t="s">
        <v>36</v>
      </c>
      <c r="G821" s="45" t="s">
        <v>2610</v>
      </c>
      <c r="H821" s="45" t="s">
        <v>698</v>
      </c>
      <c r="I821" s="47" t="s">
        <v>1451</v>
      </c>
      <c r="J821" s="46" t="s">
        <v>2604</v>
      </c>
      <c r="K821" t="str">
        <f t="shared" si="12"/>
        <v>M</v>
      </c>
    </row>
    <row r="822" spans="1:11">
      <c r="A822" s="75" t="s">
        <v>1926</v>
      </c>
      <c r="B822" s="45" t="str">
        <f>_xlfn.XLOOKUP(Tabla8[[#This Row],[Codigo Area Liquidacion]],TBLAREA[PLANTA],TBLAREA[PROG])</f>
        <v>01</v>
      </c>
      <c r="C822" s="46" t="s">
        <v>11</v>
      </c>
      <c r="D822" s="45" t="str">
        <f>Tabla8[[#This Row],[Numero Documento]]&amp;Tabla8[[#This Row],[PROG]]&amp;LEFT(Tabla8[[#This Row],[Tipo Empleado]],3)</f>
        <v>0260074570301FIJ</v>
      </c>
      <c r="E822" s="45" t="s">
        <v>1687</v>
      </c>
      <c r="F822" s="46" t="s">
        <v>360</v>
      </c>
      <c r="G822" s="45" t="s">
        <v>2602</v>
      </c>
      <c r="H822" s="45" t="s">
        <v>1708</v>
      </c>
      <c r="I822" s="47" t="s">
        <v>1448</v>
      </c>
      <c r="J822" s="46" t="s">
        <v>2605</v>
      </c>
      <c r="K822" t="str">
        <f t="shared" si="12"/>
        <v>F</v>
      </c>
    </row>
    <row r="823" spans="1:11">
      <c r="A823" s="75" t="s">
        <v>2359</v>
      </c>
      <c r="B823" s="45" t="str">
        <f>_xlfn.XLOOKUP(Tabla8[[#This Row],[Codigo Area Liquidacion]],TBLAREA[PLANTA],TBLAREA[PROG])</f>
        <v>01</v>
      </c>
      <c r="C823" s="46" t="s">
        <v>2527</v>
      </c>
      <c r="D823" s="45" t="str">
        <f>Tabla8[[#This Row],[Numero Documento]]&amp;Tabla8[[#This Row],[PROG]]&amp;LEFT(Tabla8[[#This Row],[Tipo Empleado]],3)</f>
        <v>0010042977801EMP</v>
      </c>
      <c r="E823" s="45" t="s">
        <v>1646</v>
      </c>
      <c r="F823" s="46" t="s">
        <v>1647</v>
      </c>
      <c r="G823" s="45" t="s">
        <v>2602</v>
      </c>
      <c r="H823" s="45" t="s">
        <v>943</v>
      </c>
      <c r="I823" s="47" t="s">
        <v>1458</v>
      </c>
      <c r="J823" s="46" t="s">
        <v>2604</v>
      </c>
      <c r="K823" t="str">
        <f t="shared" si="12"/>
        <v>M</v>
      </c>
    </row>
    <row r="824" spans="1:11">
      <c r="A824" s="75" t="s">
        <v>1927</v>
      </c>
      <c r="B824" s="45" t="str">
        <f>_xlfn.XLOOKUP(Tabla8[[#This Row],[Codigo Area Liquidacion]],TBLAREA[PLANTA],TBLAREA[PROG])</f>
        <v>01</v>
      </c>
      <c r="C824" s="46" t="s">
        <v>11</v>
      </c>
      <c r="D824" s="45" t="str">
        <f>Tabla8[[#This Row],[Numero Documento]]&amp;Tabla8[[#This Row],[PROG]]&amp;LEFT(Tabla8[[#This Row],[Tipo Empleado]],3)</f>
        <v>0480079951401FIJ</v>
      </c>
      <c r="E824" s="45" t="s">
        <v>918</v>
      </c>
      <c r="F824" s="46" t="s">
        <v>919</v>
      </c>
      <c r="G824" s="45" t="s">
        <v>2602</v>
      </c>
      <c r="H824" s="45" t="s">
        <v>943</v>
      </c>
      <c r="I824" s="47" t="s">
        <v>1458</v>
      </c>
      <c r="J824" s="46" t="s">
        <v>2604</v>
      </c>
      <c r="K824" t="str">
        <f t="shared" si="12"/>
        <v>M</v>
      </c>
    </row>
    <row r="825" spans="1:11">
      <c r="A825" s="75" t="s">
        <v>1928</v>
      </c>
      <c r="B825" s="45" t="str">
        <f>_xlfn.XLOOKUP(Tabla8[[#This Row],[Codigo Area Liquidacion]],TBLAREA[PLANTA],TBLAREA[PROG])</f>
        <v>01</v>
      </c>
      <c r="C825" s="46" t="s">
        <v>11</v>
      </c>
      <c r="D825" s="45" t="str">
        <f>Tabla8[[#This Row],[Numero Documento]]&amp;Tabla8[[#This Row],[PROG]]&amp;LEFT(Tabla8[[#This Row],[Tipo Empleado]],3)</f>
        <v>0010909919201FIJ</v>
      </c>
      <c r="E825" s="45" t="s">
        <v>802</v>
      </c>
      <c r="F825" s="46" t="s">
        <v>75</v>
      </c>
      <c r="G825" s="45" t="s">
        <v>2602</v>
      </c>
      <c r="H825" s="45" t="s">
        <v>1708</v>
      </c>
      <c r="I825" s="47" t="s">
        <v>1448</v>
      </c>
      <c r="J825" s="46" t="s">
        <v>2604</v>
      </c>
      <c r="K825" t="str">
        <f t="shared" si="12"/>
        <v>M</v>
      </c>
    </row>
    <row r="826" spans="1:11">
      <c r="A826" s="75" t="s">
        <v>2739</v>
      </c>
      <c r="B826" s="45" t="str">
        <f>_xlfn.XLOOKUP(Tabla8[[#This Row],[Codigo Area Liquidacion]],TBLAREA[PLANTA],TBLAREA[PROG])</f>
        <v>01</v>
      </c>
      <c r="C826" s="46" t="s">
        <v>11</v>
      </c>
      <c r="D826" s="45" t="str">
        <f>Tabla8[[#This Row],[Numero Documento]]&amp;Tabla8[[#This Row],[PROG]]&amp;LEFT(Tabla8[[#This Row],[Tipo Empleado]],3)</f>
        <v>0011485582801FIJ</v>
      </c>
      <c r="E826" s="45" t="s">
        <v>2711</v>
      </c>
      <c r="F826" s="46" t="s">
        <v>1386</v>
      </c>
      <c r="G826" s="45" t="s">
        <v>2602</v>
      </c>
      <c r="H826" s="45" t="s">
        <v>943</v>
      </c>
      <c r="I826" s="47" t="s">
        <v>1458</v>
      </c>
      <c r="J826" s="46" t="s">
        <v>2604</v>
      </c>
      <c r="K826" t="str">
        <f t="shared" si="12"/>
        <v>M</v>
      </c>
    </row>
    <row r="827" spans="1:11">
      <c r="A827" s="75" t="s">
        <v>2491</v>
      </c>
      <c r="B827" s="45" t="str">
        <f>_xlfn.XLOOKUP(Tabla8[[#This Row],[Codigo Area Liquidacion]],TBLAREA[PLANTA],TBLAREA[PROG])</f>
        <v>01</v>
      </c>
      <c r="C827" s="46" t="s">
        <v>2535</v>
      </c>
      <c r="D827" s="45" t="str">
        <f>Tabla8[[#This Row],[Numero Documento]]&amp;Tabla8[[#This Row],[PROG]]&amp;LEFT(Tabla8[[#This Row],[Tipo Empleado]],3)</f>
        <v>0110036485801PER</v>
      </c>
      <c r="E827" s="45" t="s">
        <v>1550</v>
      </c>
      <c r="F827" s="46" t="s">
        <v>895</v>
      </c>
      <c r="G827" s="45" t="s">
        <v>2602</v>
      </c>
      <c r="H827" s="45" t="s">
        <v>943</v>
      </c>
      <c r="I827" s="47" t="s">
        <v>1458</v>
      </c>
      <c r="J827" s="46" t="s">
        <v>2604</v>
      </c>
      <c r="K827" t="str">
        <f t="shared" si="12"/>
        <v>M</v>
      </c>
    </row>
    <row r="828" spans="1:11">
      <c r="A828" s="75" t="s">
        <v>3073</v>
      </c>
      <c r="B828" s="45" t="str">
        <f>_xlfn.XLOOKUP(Tabla8[[#This Row],[Codigo Area Liquidacion]],TBLAREA[PLANTA],TBLAREA[PROG])</f>
        <v>01</v>
      </c>
      <c r="C828" s="46" t="s">
        <v>2527</v>
      </c>
      <c r="D828" s="45" t="str">
        <f>Tabla8[[#This Row],[Numero Documento]]&amp;Tabla8[[#This Row],[PROG]]&amp;LEFT(Tabla8[[#This Row],[Tipo Empleado]],3)</f>
        <v>0100106236101EMP</v>
      </c>
      <c r="E828" s="45" t="s">
        <v>3072</v>
      </c>
      <c r="F828" s="46" t="s">
        <v>1542</v>
      </c>
      <c r="G828" s="45" t="s">
        <v>2602</v>
      </c>
      <c r="H828" s="45" t="s">
        <v>2397</v>
      </c>
      <c r="I828" s="47" t="s">
        <v>3304</v>
      </c>
      <c r="J828" s="46" t="s">
        <v>2604</v>
      </c>
      <c r="K828" t="str">
        <f t="shared" si="12"/>
        <v>M</v>
      </c>
    </row>
    <row r="829" spans="1:11">
      <c r="A829" s="75" t="s">
        <v>3075</v>
      </c>
      <c r="B829" s="45" t="str">
        <f>_xlfn.XLOOKUP(Tabla8[[#This Row],[Codigo Area Liquidacion]],TBLAREA[PLANTA],TBLAREA[PROG])</f>
        <v>01</v>
      </c>
      <c r="C829" s="46" t="s">
        <v>2527</v>
      </c>
      <c r="D829" s="45" t="str">
        <f>Tabla8[[#This Row],[Numero Documento]]&amp;Tabla8[[#This Row],[PROG]]&amp;LEFT(Tabla8[[#This Row],[Tipo Empleado]],3)</f>
        <v>0310491539601EMP</v>
      </c>
      <c r="E829" s="45" t="s">
        <v>3074</v>
      </c>
      <c r="F829" s="46" t="s">
        <v>3035</v>
      </c>
      <c r="G829" s="45" t="s">
        <v>2602</v>
      </c>
      <c r="H829" s="45" t="s">
        <v>601</v>
      </c>
      <c r="I829" s="47" t="s">
        <v>1453</v>
      </c>
      <c r="J829" s="46" t="s">
        <v>2604</v>
      </c>
      <c r="K829" t="str">
        <f t="shared" si="12"/>
        <v>M</v>
      </c>
    </row>
    <row r="830" spans="1:11">
      <c r="A830" s="75" t="s">
        <v>2742</v>
      </c>
      <c r="B830" s="45" t="str">
        <f>_xlfn.XLOOKUP(Tabla8[[#This Row],[Codigo Area Liquidacion]],TBLAREA[PLANTA],TBLAREA[PROG])</f>
        <v>01</v>
      </c>
      <c r="C830" s="46" t="s">
        <v>11</v>
      </c>
      <c r="D830" s="45" t="str">
        <f>Tabla8[[#This Row],[Numero Documento]]&amp;Tabla8[[#This Row],[PROG]]&amp;LEFT(Tabla8[[#This Row],[Tipo Empleado]],3)</f>
        <v>4023329250301FIJ</v>
      </c>
      <c r="E830" s="45" t="s">
        <v>2714</v>
      </c>
      <c r="F830" s="46" t="s">
        <v>27</v>
      </c>
      <c r="G830" s="45" t="s">
        <v>2602</v>
      </c>
      <c r="H830" s="45" t="s">
        <v>1708</v>
      </c>
      <c r="I830" s="47" t="s">
        <v>1448</v>
      </c>
      <c r="J830" s="46" t="s">
        <v>2604</v>
      </c>
      <c r="K830" t="str">
        <f t="shared" si="12"/>
        <v>M</v>
      </c>
    </row>
    <row r="831" spans="1:11">
      <c r="A831" s="75" t="s">
        <v>2492</v>
      </c>
      <c r="B831" s="45" t="str">
        <f>_xlfn.XLOOKUP(Tabla8[[#This Row],[Codigo Area Liquidacion]],TBLAREA[PLANTA],TBLAREA[PROG])</f>
        <v>01</v>
      </c>
      <c r="C831" s="46" t="s">
        <v>2535</v>
      </c>
      <c r="D831" s="45" t="str">
        <f>Tabla8[[#This Row],[Numero Documento]]&amp;Tabla8[[#This Row],[PROG]]&amp;LEFT(Tabla8[[#This Row],[Tipo Empleado]],3)</f>
        <v>0200011698401PER</v>
      </c>
      <c r="E831" s="45" t="s">
        <v>978</v>
      </c>
      <c r="F831" s="46" t="s">
        <v>895</v>
      </c>
      <c r="G831" s="45" t="s">
        <v>2602</v>
      </c>
      <c r="H831" s="45" t="s">
        <v>943</v>
      </c>
      <c r="I831" s="47" t="s">
        <v>1458</v>
      </c>
      <c r="J831" s="46" t="s">
        <v>2604</v>
      </c>
      <c r="K831" t="str">
        <f t="shared" si="12"/>
        <v>M</v>
      </c>
    </row>
    <row r="832" spans="1:11">
      <c r="A832" s="75" t="s">
        <v>2360</v>
      </c>
      <c r="B832" s="45" t="str">
        <f>_xlfn.XLOOKUP(Tabla8[[#This Row],[Codigo Area Liquidacion]],TBLAREA[PLANTA],TBLAREA[PROG])</f>
        <v>01</v>
      </c>
      <c r="C832" s="46" t="s">
        <v>2527</v>
      </c>
      <c r="D832" s="45" t="str">
        <f>Tabla8[[#This Row],[Numero Documento]]&amp;Tabla8[[#This Row],[PROG]]&amp;LEFT(Tabla8[[#This Row],[Tipo Empleado]],3)</f>
        <v>4020067836101EMP</v>
      </c>
      <c r="E832" s="45" t="s">
        <v>1419</v>
      </c>
      <c r="F832" s="46" t="s">
        <v>1374</v>
      </c>
      <c r="G832" s="45" t="s">
        <v>2602</v>
      </c>
      <c r="H832" s="45" t="s">
        <v>1706</v>
      </c>
      <c r="I832" s="47" t="s">
        <v>1462</v>
      </c>
      <c r="J832" s="46" t="s">
        <v>2604</v>
      </c>
      <c r="K832" t="str">
        <f t="shared" si="12"/>
        <v>M</v>
      </c>
    </row>
    <row r="833" spans="1:11">
      <c r="A833" s="75" t="s">
        <v>1262</v>
      </c>
      <c r="B833" s="45" t="str">
        <f>_xlfn.XLOOKUP(Tabla8[[#This Row],[Codigo Area Liquidacion]],TBLAREA[PLANTA],TBLAREA[PROG])</f>
        <v>13</v>
      </c>
      <c r="C833" s="46" t="s">
        <v>11</v>
      </c>
      <c r="D833" s="45" t="str">
        <f>Tabla8[[#This Row],[Numero Documento]]&amp;Tabla8[[#This Row],[PROG]]&amp;LEFT(Tabla8[[#This Row],[Tipo Empleado]],3)</f>
        <v>0020045932913FIJ</v>
      </c>
      <c r="E833" s="45" t="s">
        <v>531</v>
      </c>
      <c r="F833" s="46" t="s">
        <v>27</v>
      </c>
      <c r="G833" s="45" t="s">
        <v>2639</v>
      </c>
      <c r="H833" s="45" t="s">
        <v>1707</v>
      </c>
      <c r="I833" s="47" t="s">
        <v>1456</v>
      </c>
      <c r="J833" s="46" t="s">
        <v>2604</v>
      </c>
      <c r="K833" t="str">
        <f t="shared" si="12"/>
        <v>M</v>
      </c>
    </row>
    <row r="834" spans="1:11">
      <c r="A834" s="78" t="s">
        <v>1929</v>
      </c>
      <c r="B834" s="45" t="str">
        <f>_xlfn.XLOOKUP(Tabla8[[#This Row],[Codigo Area Liquidacion]],TBLAREA[PLANTA],TBLAREA[PROG])</f>
        <v>01</v>
      </c>
      <c r="C834" s="46" t="s">
        <v>11</v>
      </c>
      <c r="D834" s="45" t="str">
        <f>Tabla8[[#This Row],[Numero Documento]]&amp;Tabla8[[#This Row],[PROG]]&amp;LEFT(Tabla8[[#This Row],[Tipo Empleado]],3)</f>
        <v>0011886157401FIJ</v>
      </c>
      <c r="E834" s="45" t="s">
        <v>920</v>
      </c>
      <c r="F834" s="46" t="s">
        <v>921</v>
      </c>
      <c r="G834" s="45" t="s">
        <v>2602</v>
      </c>
      <c r="H834" s="45" t="s">
        <v>1703</v>
      </c>
      <c r="I834" s="47" t="s">
        <v>1504</v>
      </c>
      <c r="J834" s="46" t="s">
        <v>2604</v>
      </c>
      <c r="K834" t="str">
        <f t="shared" si="12"/>
        <v>M</v>
      </c>
    </row>
    <row r="835" spans="1:11">
      <c r="A835" s="75" t="s">
        <v>2053</v>
      </c>
      <c r="B835" s="45" t="str">
        <f>_xlfn.XLOOKUP(Tabla8[[#This Row],[Codigo Area Liquidacion]],TBLAREA[PLANTA],TBLAREA[PROG])</f>
        <v>13</v>
      </c>
      <c r="C835" s="46" t="s">
        <v>11</v>
      </c>
      <c r="D835" s="45" t="str">
        <f>Tabla8[[#This Row],[Numero Documento]]&amp;Tabla8[[#This Row],[PROG]]&amp;LEFT(Tabla8[[#This Row],[Tipo Empleado]],3)</f>
        <v>0010114040813FIJ</v>
      </c>
      <c r="E835" s="45" t="s">
        <v>532</v>
      </c>
      <c r="F835" s="46" t="s">
        <v>10</v>
      </c>
      <c r="G835" s="45" t="s">
        <v>2639</v>
      </c>
      <c r="H835" s="45" t="s">
        <v>1707</v>
      </c>
      <c r="I835" s="47" t="s">
        <v>1456</v>
      </c>
      <c r="J835" s="46" t="s">
        <v>2605</v>
      </c>
      <c r="K835" t="str">
        <f t="shared" si="12"/>
        <v>F</v>
      </c>
    </row>
    <row r="836" spans="1:11">
      <c r="A836" s="75" t="s">
        <v>2583</v>
      </c>
      <c r="B836" s="45" t="str">
        <f>_xlfn.XLOOKUP(Tabla8[[#This Row],[Codigo Area Liquidacion]],TBLAREA[PLANTA],TBLAREA[PROG])</f>
        <v>01</v>
      </c>
      <c r="C836" s="46" t="s">
        <v>2527</v>
      </c>
      <c r="D836" s="45" t="str">
        <f>Tabla8[[#This Row],[Numero Documento]]&amp;Tabla8[[#This Row],[PROG]]&amp;LEFT(Tabla8[[#This Row],[Tipo Empleado]],3)</f>
        <v>0310199386701EMP</v>
      </c>
      <c r="E836" s="45" t="s">
        <v>2582</v>
      </c>
      <c r="F836" s="46" t="s">
        <v>100</v>
      </c>
      <c r="G836" s="45" t="s">
        <v>2602</v>
      </c>
      <c r="H836" s="45" t="s">
        <v>601</v>
      </c>
      <c r="I836" s="47" t="s">
        <v>1453</v>
      </c>
      <c r="J836" s="46" t="s">
        <v>2605</v>
      </c>
      <c r="K836" t="str">
        <f t="shared" ref="K836:K899" si="13">LEFT(J836,1)</f>
        <v>F</v>
      </c>
    </row>
    <row r="837" spans="1:11">
      <c r="A837" s="75" t="s">
        <v>1343</v>
      </c>
      <c r="B837" s="45" t="str">
        <f>_xlfn.XLOOKUP(Tabla8[[#This Row],[Codigo Area Liquidacion]],TBLAREA[PLANTA],TBLAREA[PROG])</f>
        <v>11</v>
      </c>
      <c r="C837" s="46" t="s">
        <v>11</v>
      </c>
      <c r="D837" s="45" t="str">
        <f>Tabla8[[#This Row],[Numero Documento]]&amp;Tabla8[[#This Row],[PROG]]&amp;LEFT(Tabla8[[#This Row],[Tipo Empleado]],3)</f>
        <v>0010951153511FIJ</v>
      </c>
      <c r="E837" s="45" t="s">
        <v>756</v>
      </c>
      <c r="F837" s="46" t="s">
        <v>22</v>
      </c>
      <c r="G837" s="45" t="s">
        <v>2610</v>
      </c>
      <c r="H837" s="45" t="s">
        <v>698</v>
      </c>
      <c r="I837" s="47" t="s">
        <v>1451</v>
      </c>
      <c r="J837" s="46" t="s">
        <v>2604</v>
      </c>
      <c r="K837" t="str">
        <f t="shared" si="13"/>
        <v>M</v>
      </c>
    </row>
    <row r="838" spans="1:11">
      <c r="A838" s="75" t="s">
        <v>2755</v>
      </c>
      <c r="B838" s="45" t="str">
        <f>_xlfn.XLOOKUP(Tabla8[[#This Row],[Codigo Area Liquidacion]],TBLAREA[PLANTA],TBLAREA[PROG])</f>
        <v>01</v>
      </c>
      <c r="C838" s="46" t="s">
        <v>2535</v>
      </c>
      <c r="D838" s="45" t="str">
        <f>Tabla8[[#This Row],[Numero Documento]]&amp;Tabla8[[#This Row],[PROG]]&amp;LEFT(Tabla8[[#This Row],[Tipo Empleado]],3)</f>
        <v>4023042048701PER</v>
      </c>
      <c r="E838" s="45" t="s">
        <v>2727</v>
      </c>
      <c r="F838" s="46" t="s">
        <v>895</v>
      </c>
      <c r="G838" s="45" t="s">
        <v>2602</v>
      </c>
      <c r="H838" s="45" t="s">
        <v>943</v>
      </c>
      <c r="I838" s="47" t="s">
        <v>1458</v>
      </c>
      <c r="J838" s="46" t="s">
        <v>2604</v>
      </c>
      <c r="K838" t="str">
        <f t="shared" si="13"/>
        <v>M</v>
      </c>
    </row>
    <row r="839" spans="1:11">
      <c r="A839" s="75" t="s">
        <v>1930</v>
      </c>
      <c r="B839" s="45" t="str">
        <f>_xlfn.XLOOKUP(Tabla8[[#This Row],[Codigo Area Liquidacion]],TBLAREA[PLANTA],TBLAREA[PROG])</f>
        <v>01</v>
      </c>
      <c r="C839" s="46" t="s">
        <v>11</v>
      </c>
      <c r="D839" s="45" t="str">
        <f>Tabla8[[#This Row],[Numero Documento]]&amp;Tabla8[[#This Row],[PROG]]&amp;LEFT(Tabla8[[#This Row],[Tipo Empleado]],3)</f>
        <v>0010287266001FIJ</v>
      </c>
      <c r="E839" s="45" t="s">
        <v>803</v>
      </c>
      <c r="F839" s="46" t="s">
        <v>804</v>
      </c>
      <c r="G839" s="45" t="s">
        <v>2602</v>
      </c>
      <c r="H839" s="45" t="s">
        <v>1708</v>
      </c>
      <c r="I839" s="47" t="s">
        <v>1448</v>
      </c>
      <c r="J839" s="46" t="s">
        <v>2605</v>
      </c>
      <c r="K839" t="str">
        <f t="shared" si="13"/>
        <v>F</v>
      </c>
    </row>
    <row r="840" spans="1:11">
      <c r="A840" s="75" t="s">
        <v>1931</v>
      </c>
      <c r="B840" s="45" t="str">
        <f>_xlfn.XLOOKUP(Tabla8[[#This Row],[Codigo Area Liquidacion]],TBLAREA[PLANTA],TBLAREA[PROG])</f>
        <v>01</v>
      </c>
      <c r="C840" s="46" t="s">
        <v>11</v>
      </c>
      <c r="D840" s="45" t="str">
        <f>Tabla8[[#This Row],[Numero Documento]]&amp;Tabla8[[#This Row],[PROG]]&amp;LEFT(Tabla8[[#This Row],[Tipo Empleado]],3)</f>
        <v>0010073246001FIJ</v>
      </c>
      <c r="E840" s="45" t="s">
        <v>2632</v>
      </c>
      <c r="F840" s="46" t="s">
        <v>1393</v>
      </c>
      <c r="G840" s="45" t="s">
        <v>2602</v>
      </c>
      <c r="H840" s="45" t="s">
        <v>943</v>
      </c>
      <c r="I840" s="47" t="s">
        <v>1458</v>
      </c>
      <c r="J840" s="46" t="s">
        <v>2605</v>
      </c>
      <c r="K840" t="str">
        <f t="shared" si="13"/>
        <v>F</v>
      </c>
    </row>
    <row r="841" spans="1:11">
      <c r="A841" s="75" t="s">
        <v>1344</v>
      </c>
      <c r="B841" s="45" t="str">
        <f>_xlfn.XLOOKUP(Tabla8[[#This Row],[Codigo Area Liquidacion]],TBLAREA[PLANTA],TBLAREA[PROG])</f>
        <v>11</v>
      </c>
      <c r="C841" s="46" t="s">
        <v>11</v>
      </c>
      <c r="D841" s="45" t="str">
        <f>Tabla8[[#This Row],[Numero Documento]]&amp;Tabla8[[#This Row],[PROG]]&amp;LEFT(Tabla8[[#This Row],[Tipo Empleado]],3)</f>
        <v>0180008602511FIJ</v>
      </c>
      <c r="E841" s="45" t="s">
        <v>92</v>
      </c>
      <c r="F841" s="46" t="s">
        <v>93</v>
      </c>
      <c r="G841" s="45" t="s">
        <v>2610</v>
      </c>
      <c r="H841" s="45" t="s">
        <v>73</v>
      </c>
      <c r="I841" s="47" t="s">
        <v>1463</v>
      </c>
      <c r="J841" s="46" t="s">
        <v>2605</v>
      </c>
      <c r="K841" t="str">
        <f t="shared" si="13"/>
        <v>F</v>
      </c>
    </row>
    <row r="842" spans="1:11">
      <c r="A842" s="75" t="s">
        <v>3078</v>
      </c>
      <c r="B842" s="45" t="str">
        <f>_xlfn.XLOOKUP(Tabla8[[#This Row],[Codigo Area Liquidacion]],TBLAREA[PLANTA],TBLAREA[PROG])</f>
        <v>01</v>
      </c>
      <c r="C842" s="46" t="s">
        <v>2527</v>
      </c>
      <c r="D842" s="45" t="str">
        <f>Tabla8[[#This Row],[Numero Documento]]&amp;Tabla8[[#This Row],[PROG]]&amp;LEFT(Tabla8[[#This Row],[Tipo Empleado]],3)</f>
        <v>4022515586601EMP</v>
      </c>
      <c r="E842" s="45" t="s">
        <v>3077</v>
      </c>
      <c r="F842" s="46" t="s">
        <v>235</v>
      </c>
      <c r="G842" s="45" t="s">
        <v>2602</v>
      </c>
      <c r="H842" s="45" t="s">
        <v>1714</v>
      </c>
      <c r="I842" s="47" t="s">
        <v>1452</v>
      </c>
      <c r="J842" s="46" t="s">
        <v>2605</v>
      </c>
      <c r="K842" t="str">
        <f t="shared" si="13"/>
        <v>F</v>
      </c>
    </row>
    <row r="843" spans="1:11">
      <c r="A843" s="75" t="s">
        <v>3080</v>
      </c>
      <c r="B843" s="45" t="str">
        <f>_xlfn.XLOOKUP(Tabla8[[#This Row],[Codigo Area Liquidacion]],TBLAREA[PLANTA],TBLAREA[PROG])</f>
        <v>01</v>
      </c>
      <c r="C843" s="46" t="s">
        <v>2527</v>
      </c>
      <c r="D843" s="45" t="str">
        <f>Tabla8[[#This Row],[Numero Documento]]&amp;Tabla8[[#This Row],[PROG]]&amp;LEFT(Tabla8[[#This Row],[Tipo Empleado]],3)</f>
        <v>0280010648201EMP</v>
      </c>
      <c r="E843" s="45" t="s">
        <v>3079</v>
      </c>
      <c r="F843" s="46" t="s">
        <v>983</v>
      </c>
      <c r="G843" s="45" t="s">
        <v>2602</v>
      </c>
      <c r="H843" s="45" t="s">
        <v>942</v>
      </c>
      <c r="I843" s="47" t="s">
        <v>1476</v>
      </c>
      <c r="J843" s="46" t="s">
        <v>2604</v>
      </c>
      <c r="K843" t="str">
        <f t="shared" si="13"/>
        <v>M</v>
      </c>
    </row>
    <row r="844" spans="1:11">
      <c r="A844" s="75" t="s">
        <v>2220</v>
      </c>
      <c r="B844" s="45" t="str">
        <f>_xlfn.XLOOKUP(Tabla8[[#This Row],[Codigo Area Liquidacion]],TBLAREA[PLANTA],TBLAREA[PROG])</f>
        <v>11</v>
      </c>
      <c r="C844" s="46" t="s">
        <v>11</v>
      </c>
      <c r="D844" s="45" t="str">
        <f>Tabla8[[#This Row],[Numero Documento]]&amp;Tabla8[[#This Row],[PROG]]&amp;LEFT(Tabla8[[#This Row],[Tipo Empleado]],3)</f>
        <v>0010881012811FIJ</v>
      </c>
      <c r="E844" s="45" t="s">
        <v>757</v>
      </c>
      <c r="F844" s="46" t="s">
        <v>453</v>
      </c>
      <c r="G844" s="45" t="s">
        <v>2610</v>
      </c>
      <c r="H844" s="45" t="s">
        <v>698</v>
      </c>
      <c r="I844" s="47" t="s">
        <v>1451</v>
      </c>
      <c r="J844" s="46" t="s">
        <v>2605</v>
      </c>
      <c r="K844" t="str">
        <f t="shared" si="13"/>
        <v>F</v>
      </c>
    </row>
    <row r="845" spans="1:11">
      <c r="A845" s="75" t="s">
        <v>1345</v>
      </c>
      <c r="B845" s="45" t="str">
        <f>_xlfn.XLOOKUP(Tabla8[[#This Row],[Codigo Area Liquidacion]],TBLAREA[PLANTA],TBLAREA[PROG])</f>
        <v>11</v>
      </c>
      <c r="C845" s="46" t="s">
        <v>11</v>
      </c>
      <c r="D845" s="45" t="str">
        <f>Tabla8[[#This Row],[Numero Documento]]&amp;Tabla8[[#This Row],[PROG]]&amp;LEFT(Tabla8[[#This Row],[Tipo Empleado]],3)</f>
        <v>0950016992611FIJ</v>
      </c>
      <c r="E845" s="45" t="s">
        <v>61</v>
      </c>
      <c r="F845" s="46" t="s">
        <v>34</v>
      </c>
      <c r="G845" s="45" t="s">
        <v>2610</v>
      </c>
      <c r="H845" s="45" t="s">
        <v>18</v>
      </c>
      <c r="I845" s="47" t="s">
        <v>1508</v>
      </c>
      <c r="J845" s="46" t="s">
        <v>2605</v>
      </c>
      <c r="K845" t="str">
        <f t="shared" si="13"/>
        <v>F</v>
      </c>
    </row>
    <row r="846" spans="1:11">
      <c r="A846" s="75" t="s">
        <v>2361</v>
      </c>
      <c r="B846" s="45" t="str">
        <f>_xlfn.XLOOKUP(Tabla8[[#This Row],[Codigo Area Liquidacion]],TBLAREA[PLANTA],TBLAREA[PROG])</f>
        <v>01</v>
      </c>
      <c r="C846" s="46" t="s">
        <v>2527</v>
      </c>
      <c r="D846" s="45" t="str">
        <f>Tabla8[[#This Row],[Numero Documento]]&amp;Tabla8[[#This Row],[PROG]]&amp;LEFT(Tabla8[[#This Row],[Tipo Empleado]],3)</f>
        <v>0011651409201EMP</v>
      </c>
      <c r="E846" s="45" t="s">
        <v>892</v>
      </c>
      <c r="F846" s="46" t="s">
        <v>893</v>
      </c>
      <c r="G846" s="45" t="s">
        <v>2602</v>
      </c>
      <c r="H846" s="45" t="s">
        <v>698</v>
      </c>
      <c r="I846" s="47" t="s">
        <v>1451</v>
      </c>
      <c r="J846" s="46" t="s">
        <v>2604</v>
      </c>
      <c r="K846" t="str">
        <f t="shared" si="13"/>
        <v>M</v>
      </c>
    </row>
    <row r="847" spans="1:11">
      <c r="A847" s="75" t="s">
        <v>1366</v>
      </c>
      <c r="B847" s="45" t="str">
        <f>_xlfn.XLOOKUP(Tabla8[[#This Row],[Codigo Area Liquidacion]],TBLAREA[PLANTA],TBLAREA[PROG])</f>
        <v>11</v>
      </c>
      <c r="C847" s="46" t="s">
        <v>11</v>
      </c>
      <c r="D847" s="45" t="str">
        <f>Tabla8[[#This Row],[Numero Documento]]&amp;Tabla8[[#This Row],[PROG]]&amp;LEFT(Tabla8[[#This Row],[Tipo Empleado]],3)</f>
        <v>0010540738111FIJ</v>
      </c>
      <c r="E847" s="45" t="s">
        <v>125</v>
      </c>
      <c r="F847" s="46" t="s">
        <v>126</v>
      </c>
      <c r="G847" s="45" t="s">
        <v>2610</v>
      </c>
      <c r="H847" s="45" t="s">
        <v>106</v>
      </c>
      <c r="I847" s="47" t="s">
        <v>1469</v>
      </c>
      <c r="J847" s="46" t="s">
        <v>2605</v>
      </c>
      <c r="K847" t="str">
        <f t="shared" si="13"/>
        <v>F</v>
      </c>
    </row>
    <row r="848" spans="1:11">
      <c r="A848" s="75" t="s">
        <v>2362</v>
      </c>
      <c r="B848" s="45" t="str">
        <f>_xlfn.XLOOKUP(Tabla8[[#This Row],[Codigo Area Liquidacion]],TBLAREA[PLANTA],TBLAREA[PROG])</f>
        <v>01</v>
      </c>
      <c r="C848" s="46" t="s">
        <v>2527</v>
      </c>
      <c r="D848" s="45" t="str">
        <f>Tabla8[[#This Row],[Numero Documento]]&amp;Tabla8[[#This Row],[PROG]]&amp;LEFT(Tabla8[[#This Row],[Tipo Empleado]],3)</f>
        <v>0010102831401EMP</v>
      </c>
      <c r="E848" s="45" t="s">
        <v>1440</v>
      </c>
      <c r="F848" s="46" t="s">
        <v>129</v>
      </c>
      <c r="G848" s="45" t="s">
        <v>2602</v>
      </c>
      <c r="H848" s="45" t="s">
        <v>1704</v>
      </c>
      <c r="I848" s="47" t="s">
        <v>1460</v>
      </c>
      <c r="J848" s="46" t="s">
        <v>2605</v>
      </c>
      <c r="K848" t="str">
        <f t="shared" si="13"/>
        <v>F</v>
      </c>
    </row>
    <row r="849" spans="1:11">
      <c r="A849" s="75" t="s">
        <v>1152</v>
      </c>
      <c r="B849" s="45" t="str">
        <f>_xlfn.XLOOKUP(Tabla8[[#This Row],[Codigo Area Liquidacion]],TBLAREA[PLANTA],TBLAREA[PROG])</f>
        <v>01</v>
      </c>
      <c r="C849" s="46" t="s">
        <v>11</v>
      </c>
      <c r="D849" s="45" t="str">
        <f>Tabla8[[#This Row],[Numero Documento]]&amp;Tabla8[[#This Row],[PROG]]&amp;LEFT(Tabla8[[#This Row],[Tipo Empleado]],3)</f>
        <v>0011690235401FIJ</v>
      </c>
      <c r="E849" s="45" t="s">
        <v>293</v>
      </c>
      <c r="F849" s="46" t="s">
        <v>100</v>
      </c>
      <c r="G849" s="45" t="s">
        <v>2602</v>
      </c>
      <c r="H849" s="45" t="s">
        <v>283</v>
      </c>
      <c r="I849" s="47" t="s">
        <v>1447</v>
      </c>
      <c r="J849" s="46" t="s">
        <v>2605</v>
      </c>
      <c r="K849" t="str">
        <f t="shared" si="13"/>
        <v>F</v>
      </c>
    </row>
    <row r="850" spans="1:11">
      <c r="A850" s="75" t="s">
        <v>2363</v>
      </c>
      <c r="B850" s="45" t="str">
        <f>_xlfn.XLOOKUP(Tabla8[[#This Row],[Codigo Area Liquidacion]],TBLAREA[PLANTA],TBLAREA[PROG])</f>
        <v>01</v>
      </c>
      <c r="C850" s="46" t="s">
        <v>2527</v>
      </c>
      <c r="D850" s="45" t="str">
        <f>Tabla8[[#This Row],[Numero Documento]]&amp;Tabla8[[#This Row],[PROG]]&amp;LEFT(Tabla8[[#This Row],[Tipo Empleado]],3)</f>
        <v>0370094229901EMP</v>
      </c>
      <c r="E850" s="45" t="s">
        <v>1562</v>
      </c>
      <c r="F850" s="46" t="s">
        <v>59</v>
      </c>
      <c r="G850" s="45" t="s">
        <v>2602</v>
      </c>
      <c r="H850" s="45" t="s">
        <v>283</v>
      </c>
      <c r="I850" s="47" t="s">
        <v>1447</v>
      </c>
      <c r="J850" s="46" t="s">
        <v>2605</v>
      </c>
      <c r="K850" t="str">
        <f t="shared" si="13"/>
        <v>F</v>
      </c>
    </row>
    <row r="851" spans="1:11">
      <c r="A851" s="75" t="s">
        <v>3259</v>
      </c>
      <c r="B851" s="45" t="str">
        <f>_xlfn.XLOOKUP(Tabla8[[#This Row],[Codigo Area Liquidacion]],TBLAREA[PLANTA],TBLAREA[PROG])</f>
        <v>01</v>
      </c>
      <c r="C851" s="46" t="s">
        <v>11</v>
      </c>
      <c r="D851" s="45" t="str">
        <f>Tabla8[[#This Row],[Numero Documento]]&amp;Tabla8[[#This Row],[PROG]]&amp;LEFT(Tabla8[[#This Row],[Tipo Empleado]],3)</f>
        <v>0690001172401FIJ</v>
      </c>
      <c r="E851" s="45" t="s">
        <v>3280</v>
      </c>
      <c r="F851" s="46" t="s">
        <v>10</v>
      </c>
      <c r="G851" s="45" t="s">
        <v>2602</v>
      </c>
      <c r="H851" s="45" t="s">
        <v>277</v>
      </c>
      <c r="I851" s="47" t="s">
        <v>1500</v>
      </c>
      <c r="J851" s="46" t="s">
        <v>2605</v>
      </c>
      <c r="K851" t="str">
        <f t="shared" si="13"/>
        <v>F</v>
      </c>
    </row>
    <row r="852" spans="1:11">
      <c r="A852" s="75" t="s">
        <v>2221</v>
      </c>
      <c r="B852" s="45" t="str">
        <f>_xlfn.XLOOKUP(Tabla8[[#This Row],[Codigo Area Liquidacion]],TBLAREA[PLANTA],TBLAREA[PROG])</f>
        <v>11</v>
      </c>
      <c r="C852" s="46" t="s">
        <v>11</v>
      </c>
      <c r="D852" s="45" t="str">
        <f>Tabla8[[#This Row],[Numero Documento]]&amp;Tabla8[[#This Row],[PROG]]&amp;LEFT(Tabla8[[#This Row],[Tipo Empleado]],3)</f>
        <v>0010220192811FIJ</v>
      </c>
      <c r="E852" s="45" t="s">
        <v>2619</v>
      </c>
      <c r="F852" s="46" t="s">
        <v>22</v>
      </c>
      <c r="G852" s="45" t="s">
        <v>2610</v>
      </c>
      <c r="H852" s="45" t="s">
        <v>601</v>
      </c>
      <c r="I852" s="47" t="s">
        <v>1453</v>
      </c>
      <c r="J852" s="46" t="s">
        <v>2604</v>
      </c>
      <c r="K852" t="str">
        <f t="shared" si="13"/>
        <v>M</v>
      </c>
    </row>
    <row r="853" spans="1:11">
      <c r="A853" s="75" t="s">
        <v>1153</v>
      </c>
      <c r="B853" s="45" t="str">
        <f>_xlfn.XLOOKUP(Tabla8[[#This Row],[Codigo Area Liquidacion]],TBLAREA[PLANTA],TBLAREA[PROG])</f>
        <v>01</v>
      </c>
      <c r="C853" s="46" t="s">
        <v>11</v>
      </c>
      <c r="D853" s="45" t="str">
        <f>Tabla8[[#This Row],[Numero Documento]]&amp;Tabla8[[#This Row],[PROG]]&amp;LEFT(Tabla8[[#This Row],[Tipo Empleado]],3)</f>
        <v>0010341719201FIJ</v>
      </c>
      <c r="E853" s="45" t="s">
        <v>669</v>
      </c>
      <c r="F853" s="46" t="s">
        <v>127</v>
      </c>
      <c r="G853" s="45" t="s">
        <v>2602</v>
      </c>
      <c r="H853" s="45" t="s">
        <v>943</v>
      </c>
      <c r="I853" s="47" t="s">
        <v>1458</v>
      </c>
      <c r="J853" s="46" t="s">
        <v>2604</v>
      </c>
      <c r="K853" t="str">
        <f t="shared" si="13"/>
        <v>M</v>
      </c>
    </row>
    <row r="854" spans="1:11">
      <c r="A854" s="75" t="s">
        <v>1932</v>
      </c>
      <c r="B854" s="45" t="str">
        <f>_xlfn.XLOOKUP(Tabla8[[#This Row],[Codigo Area Liquidacion]],TBLAREA[PLANTA],TBLAREA[PROG])</f>
        <v>01</v>
      </c>
      <c r="C854" s="46" t="s">
        <v>11</v>
      </c>
      <c r="D854" s="45" t="str">
        <f>Tabla8[[#This Row],[Numero Documento]]&amp;Tabla8[[#This Row],[PROG]]&amp;LEFT(Tabla8[[#This Row],[Tipo Empleado]],3)</f>
        <v>0220007338101FIJ</v>
      </c>
      <c r="E854" s="45" t="s">
        <v>922</v>
      </c>
      <c r="F854" s="46" t="s">
        <v>256</v>
      </c>
      <c r="G854" s="45" t="s">
        <v>2602</v>
      </c>
      <c r="H854" s="45" t="s">
        <v>591</v>
      </c>
      <c r="I854" s="47" t="s">
        <v>1450</v>
      </c>
      <c r="J854" s="46" t="s">
        <v>2604</v>
      </c>
      <c r="K854" t="str">
        <f t="shared" si="13"/>
        <v>M</v>
      </c>
    </row>
    <row r="855" spans="1:11">
      <c r="A855" s="75" t="s">
        <v>1154</v>
      </c>
      <c r="B855" s="45" t="str">
        <f>_xlfn.XLOOKUP(Tabla8[[#This Row],[Codigo Area Liquidacion]],TBLAREA[PLANTA],TBLAREA[PROG])</f>
        <v>01</v>
      </c>
      <c r="C855" s="46" t="s">
        <v>11</v>
      </c>
      <c r="D855" s="45" t="str">
        <f>Tabla8[[#This Row],[Numero Documento]]&amp;Tabla8[[#This Row],[PROG]]&amp;LEFT(Tabla8[[#This Row],[Tipo Empleado]],3)</f>
        <v>0010155185101FIJ</v>
      </c>
      <c r="E855" s="45" t="s">
        <v>587</v>
      </c>
      <c r="F855" s="46" t="s">
        <v>127</v>
      </c>
      <c r="G855" s="45" t="s">
        <v>2602</v>
      </c>
      <c r="H855" s="45" t="s">
        <v>576</v>
      </c>
      <c r="I855" s="47" t="s">
        <v>1487</v>
      </c>
      <c r="J855" s="46" t="s">
        <v>2604</v>
      </c>
      <c r="K855" t="str">
        <f t="shared" si="13"/>
        <v>M</v>
      </c>
    </row>
    <row r="856" spans="1:11">
      <c r="A856" s="75" t="s">
        <v>1933</v>
      </c>
      <c r="B856" s="45" t="str">
        <f>_xlfn.XLOOKUP(Tabla8[[#This Row],[Codigo Area Liquidacion]],TBLAREA[PLANTA],TBLAREA[PROG])</f>
        <v>01</v>
      </c>
      <c r="C856" s="46" t="s">
        <v>11</v>
      </c>
      <c r="D856" s="45" t="str">
        <f>Tabla8[[#This Row],[Numero Documento]]&amp;Tabla8[[#This Row],[PROG]]&amp;LEFT(Tabla8[[#This Row],[Tipo Empleado]],3)</f>
        <v>0011853481701FIJ</v>
      </c>
      <c r="E856" s="45" t="s">
        <v>1684</v>
      </c>
      <c r="F856" s="46" t="s">
        <v>10</v>
      </c>
      <c r="G856" s="45" t="s">
        <v>2602</v>
      </c>
      <c r="H856" s="45" t="s">
        <v>943</v>
      </c>
      <c r="I856" s="47" t="s">
        <v>1458</v>
      </c>
      <c r="J856" s="46" t="s">
        <v>2605</v>
      </c>
      <c r="K856" t="str">
        <f t="shared" si="13"/>
        <v>F</v>
      </c>
    </row>
    <row r="857" spans="1:11">
      <c r="A857" s="75" t="s">
        <v>1155</v>
      </c>
      <c r="B857" s="45" t="str">
        <f>_xlfn.XLOOKUP(Tabla8[[#This Row],[Codigo Area Liquidacion]],TBLAREA[PLANTA],TBLAREA[PROG])</f>
        <v>01</v>
      </c>
      <c r="C857" s="46" t="s">
        <v>11</v>
      </c>
      <c r="D857" s="45" t="str">
        <f>Tabla8[[#This Row],[Numero Documento]]&amp;Tabla8[[#This Row],[PROG]]&amp;LEFT(Tabla8[[#This Row],[Tipo Empleado]],3)</f>
        <v>0011294643901FIJ</v>
      </c>
      <c r="E857" s="45" t="s">
        <v>844</v>
      </c>
      <c r="F857" s="46" t="s">
        <v>845</v>
      </c>
      <c r="G857" s="45" t="s">
        <v>2602</v>
      </c>
      <c r="H857" s="45" t="s">
        <v>822</v>
      </c>
      <c r="I857" s="47" t="s">
        <v>1489</v>
      </c>
      <c r="J857" s="46" t="s">
        <v>2605</v>
      </c>
      <c r="K857" t="str">
        <f t="shared" si="13"/>
        <v>F</v>
      </c>
    </row>
    <row r="858" spans="1:11">
      <c r="A858" s="75" t="s">
        <v>2364</v>
      </c>
      <c r="B858" s="45" t="str">
        <f>_xlfn.XLOOKUP(Tabla8[[#This Row],[Codigo Area Liquidacion]],TBLAREA[PLANTA],TBLAREA[PROG])</f>
        <v>01</v>
      </c>
      <c r="C858" s="46" t="s">
        <v>2527</v>
      </c>
      <c r="D858" s="45" t="str">
        <f>Tabla8[[#This Row],[Numero Documento]]&amp;Tabla8[[#This Row],[PROG]]&amp;LEFT(Tabla8[[#This Row],[Tipo Empleado]],3)</f>
        <v>4022184011501EMP</v>
      </c>
      <c r="E858" s="45" t="s">
        <v>1420</v>
      </c>
      <c r="F858" s="46" t="s">
        <v>2653</v>
      </c>
      <c r="G858" s="45" t="s">
        <v>2602</v>
      </c>
      <c r="H858" s="45" t="s">
        <v>601</v>
      </c>
      <c r="I858" s="47" t="s">
        <v>1453</v>
      </c>
      <c r="J858" s="46" t="s">
        <v>2605</v>
      </c>
      <c r="K858" t="str">
        <f t="shared" si="13"/>
        <v>F</v>
      </c>
    </row>
    <row r="859" spans="1:11">
      <c r="A859" s="75" t="s">
        <v>2493</v>
      </c>
      <c r="B859" s="45" t="str">
        <f>_xlfn.XLOOKUP(Tabla8[[#This Row],[Codigo Area Liquidacion]],TBLAREA[PLANTA],TBLAREA[PROG])</f>
        <v>01</v>
      </c>
      <c r="C859" s="46" t="s">
        <v>2535</v>
      </c>
      <c r="D859" s="45" t="str">
        <f>Tabla8[[#This Row],[Numero Documento]]&amp;Tabla8[[#This Row],[PROG]]&amp;LEFT(Tabla8[[#This Row],[Tipo Empleado]],3)</f>
        <v>0080022786001PER</v>
      </c>
      <c r="E859" s="45" t="s">
        <v>1548</v>
      </c>
      <c r="F859" s="46" t="s">
        <v>895</v>
      </c>
      <c r="G859" s="45" t="s">
        <v>2602</v>
      </c>
      <c r="H859" s="45" t="s">
        <v>943</v>
      </c>
      <c r="I859" s="47" t="s">
        <v>1458</v>
      </c>
      <c r="J859" s="46" t="s">
        <v>2604</v>
      </c>
      <c r="K859" t="str">
        <f t="shared" si="13"/>
        <v>M</v>
      </c>
    </row>
    <row r="860" spans="1:11">
      <c r="A860" s="75" t="s">
        <v>3249</v>
      </c>
      <c r="B860" s="45" t="str">
        <f>_xlfn.XLOOKUP(Tabla8[[#This Row],[Codigo Area Liquidacion]],TBLAREA[PLANTA],TBLAREA[PROG])</f>
        <v>01</v>
      </c>
      <c r="C860" s="46" t="s">
        <v>2527</v>
      </c>
      <c r="D860" s="45" t="str">
        <f>Tabla8[[#This Row],[Numero Documento]]&amp;Tabla8[[#This Row],[PROG]]&amp;LEFT(Tabla8[[#This Row],[Tipo Empleado]],3)</f>
        <v>0010685105801EMP</v>
      </c>
      <c r="E860" s="45" t="s">
        <v>3270</v>
      </c>
      <c r="F860" s="46" t="s">
        <v>192</v>
      </c>
      <c r="G860" s="45" t="s">
        <v>2602</v>
      </c>
      <c r="H860" s="45" t="s">
        <v>552</v>
      </c>
      <c r="I860" s="47" t="s">
        <v>1468</v>
      </c>
      <c r="J860" s="46" t="s">
        <v>2605</v>
      </c>
      <c r="K860" t="str">
        <f t="shared" si="13"/>
        <v>F</v>
      </c>
    </row>
    <row r="861" spans="1:11">
      <c r="A861" s="75" t="s">
        <v>3083</v>
      </c>
      <c r="B861" s="45" t="str">
        <f>_xlfn.XLOOKUP(Tabla8[[#This Row],[Codigo Area Liquidacion]],TBLAREA[PLANTA],TBLAREA[PROG])</f>
        <v>01</v>
      </c>
      <c r="C861" s="46" t="s">
        <v>2527</v>
      </c>
      <c r="D861" s="45" t="str">
        <f>Tabla8[[#This Row],[Numero Documento]]&amp;Tabla8[[#This Row],[PROG]]&amp;LEFT(Tabla8[[#This Row],[Tipo Empleado]],3)</f>
        <v>4021465197401EMP</v>
      </c>
      <c r="E861" s="45" t="s">
        <v>3082</v>
      </c>
      <c r="F861" s="46" t="s">
        <v>75</v>
      </c>
      <c r="G861" s="45" t="s">
        <v>2602</v>
      </c>
      <c r="H861" s="45" t="s">
        <v>73</v>
      </c>
      <c r="I861" s="47" t="s">
        <v>1463</v>
      </c>
      <c r="J861" s="46" t="s">
        <v>2605</v>
      </c>
      <c r="K861" t="str">
        <f t="shared" si="13"/>
        <v>F</v>
      </c>
    </row>
    <row r="862" spans="1:11">
      <c r="A862" s="75" t="s">
        <v>2222</v>
      </c>
      <c r="B862" s="45" t="str">
        <f>_xlfn.XLOOKUP(Tabla8[[#This Row],[Codigo Area Liquidacion]],TBLAREA[PLANTA],TBLAREA[PROG])</f>
        <v>11</v>
      </c>
      <c r="C862" s="46" t="s">
        <v>11</v>
      </c>
      <c r="D862" s="45" t="str">
        <f>Tabla8[[#This Row],[Numero Documento]]&amp;Tabla8[[#This Row],[PROG]]&amp;LEFT(Tabla8[[#This Row],[Tipo Empleado]],3)</f>
        <v>0010550869111FIJ</v>
      </c>
      <c r="E862" s="45" t="s">
        <v>758</v>
      </c>
      <c r="F862" s="46" t="s">
        <v>8</v>
      </c>
      <c r="G862" s="45" t="s">
        <v>2610</v>
      </c>
      <c r="H862" s="45" t="s">
        <v>698</v>
      </c>
      <c r="I862" s="47" t="s">
        <v>1451</v>
      </c>
      <c r="J862" s="46" t="s">
        <v>2605</v>
      </c>
      <c r="K862" t="str">
        <f t="shared" si="13"/>
        <v>F</v>
      </c>
    </row>
    <row r="863" spans="1:11">
      <c r="A863" s="75" t="s">
        <v>2365</v>
      </c>
      <c r="B863" s="45" t="str">
        <f>_xlfn.XLOOKUP(Tabla8[[#This Row],[Codigo Area Liquidacion]],TBLAREA[PLANTA],TBLAREA[PROG])</f>
        <v>01</v>
      </c>
      <c r="C863" s="46" t="s">
        <v>2527</v>
      </c>
      <c r="D863" s="45" t="str">
        <f>Tabla8[[#This Row],[Numero Documento]]&amp;Tabla8[[#This Row],[PROG]]&amp;LEFT(Tabla8[[#This Row],[Tipo Empleado]],3)</f>
        <v>0011900362201EMP</v>
      </c>
      <c r="E863" s="45" t="s">
        <v>1648</v>
      </c>
      <c r="F863" s="46" t="s">
        <v>129</v>
      </c>
      <c r="G863" s="45" t="s">
        <v>2602</v>
      </c>
      <c r="H863" s="45" t="s">
        <v>3302</v>
      </c>
      <c r="I863" s="47" t="s">
        <v>3303</v>
      </c>
      <c r="J863" s="46" t="s">
        <v>2605</v>
      </c>
      <c r="K863" t="str">
        <f t="shared" si="13"/>
        <v>F</v>
      </c>
    </row>
    <row r="864" spans="1:11">
      <c r="A864" s="75" t="s">
        <v>3352</v>
      </c>
      <c r="B864" s="45" t="str">
        <f>_xlfn.XLOOKUP(Tabla8[[#This Row],[Codigo Area Liquidacion]],TBLAREA[PLANTA],TBLAREA[PROG])</f>
        <v>01</v>
      </c>
      <c r="C864" s="46" t="s">
        <v>2535</v>
      </c>
      <c r="D864" s="45" t="str">
        <f>Tabla8[[#This Row],[Numero Documento]]&amp;Tabla8[[#This Row],[PROG]]&amp;LEFT(Tabla8[[#This Row],[Tipo Empleado]],3)</f>
        <v>4022539023201PER</v>
      </c>
      <c r="E864" s="45" t="s">
        <v>3371</v>
      </c>
      <c r="F864" s="46" t="s">
        <v>895</v>
      </c>
      <c r="G864" s="45" t="s">
        <v>2602</v>
      </c>
      <c r="H864" s="45" t="s">
        <v>943</v>
      </c>
      <c r="I864" s="47" t="s">
        <v>1458</v>
      </c>
      <c r="J864" s="46" t="s">
        <v>2604</v>
      </c>
      <c r="K864" t="str">
        <f t="shared" si="13"/>
        <v>M</v>
      </c>
    </row>
    <row r="865" spans="1:11">
      <c r="A865" s="75" t="s">
        <v>2223</v>
      </c>
      <c r="B865" s="45" t="str">
        <f>_xlfn.XLOOKUP(Tabla8[[#This Row],[Codigo Area Liquidacion]],TBLAREA[PLANTA],TBLAREA[PROG])</f>
        <v>11</v>
      </c>
      <c r="C865" s="46" t="s">
        <v>11</v>
      </c>
      <c r="D865" s="45" t="str">
        <f>Tabla8[[#This Row],[Numero Documento]]&amp;Tabla8[[#This Row],[PROG]]&amp;LEFT(Tabla8[[#This Row],[Tipo Empleado]],3)</f>
        <v>0120029012811FIJ</v>
      </c>
      <c r="E865" s="45" t="s">
        <v>759</v>
      </c>
      <c r="F865" s="46" t="s">
        <v>60</v>
      </c>
      <c r="G865" s="45" t="s">
        <v>2610</v>
      </c>
      <c r="H865" s="45" t="s">
        <v>698</v>
      </c>
      <c r="I865" s="47" t="s">
        <v>1451</v>
      </c>
      <c r="J865" s="46" t="s">
        <v>2605</v>
      </c>
      <c r="K865" t="str">
        <f t="shared" si="13"/>
        <v>F</v>
      </c>
    </row>
    <row r="866" spans="1:11">
      <c r="A866" s="75" t="s">
        <v>1934</v>
      </c>
      <c r="B866" s="45" t="str">
        <f>_xlfn.XLOOKUP(Tabla8[[#This Row],[Codigo Area Liquidacion]],TBLAREA[PLANTA],TBLAREA[PROG])</f>
        <v>01</v>
      </c>
      <c r="C866" s="46" t="s">
        <v>11</v>
      </c>
      <c r="D866" s="45" t="str">
        <f>Tabla8[[#This Row],[Numero Documento]]&amp;Tabla8[[#This Row],[PROG]]&amp;LEFT(Tabla8[[#This Row],[Tipo Empleado]],3)</f>
        <v>0011269942601FIJ</v>
      </c>
      <c r="E866" s="45" t="s">
        <v>805</v>
      </c>
      <c r="F866" s="46" t="s">
        <v>102</v>
      </c>
      <c r="G866" s="45" t="s">
        <v>2602</v>
      </c>
      <c r="H866" s="45" t="s">
        <v>1708</v>
      </c>
      <c r="I866" s="47" t="s">
        <v>1448</v>
      </c>
      <c r="J866" s="46" t="s">
        <v>2604</v>
      </c>
      <c r="K866" t="str">
        <f t="shared" si="13"/>
        <v>M</v>
      </c>
    </row>
    <row r="867" spans="1:11">
      <c r="A867" s="75" t="s">
        <v>2494</v>
      </c>
      <c r="B867" s="45" t="str">
        <f>_xlfn.XLOOKUP(Tabla8[[#This Row],[Codigo Area Liquidacion]],TBLAREA[PLANTA],TBLAREA[PROG])</f>
        <v>01</v>
      </c>
      <c r="C867" s="46" t="s">
        <v>2535</v>
      </c>
      <c r="D867" s="45" t="str">
        <f>Tabla8[[#This Row],[Numero Documento]]&amp;Tabla8[[#This Row],[PROG]]&amp;LEFT(Tabla8[[#This Row],[Tipo Empleado]],3)</f>
        <v>0110029348701PER</v>
      </c>
      <c r="E867" s="45" t="s">
        <v>1696</v>
      </c>
      <c r="F867" s="46" t="s">
        <v>895</v>
      </c>
      <c r="G867" s="45" t="s">
        <v>2602</v>
      </c>
      <c r="H867" s="45" t="s">
        <v>943</v>
      </c>
      <c r="I867" s="47" t="s">
        <v>1458</v>
      </c>
      <c r="J867" s="46" t="s">
        <v>2604</v>
      </c>
      <c r="K867" t="str">
        <f t="shared" si="13"/>
        <v>M</v>
      </c>
    </row>
    <row r="868" spans="1:11">
      <c r="A868" s="75" t="s">
        <v>2495</v>
      </c>
      <c r="B868" s="45" t="str">
        <f>_xlfn.XLOOKUP(Tabla8[[#This Row],[Codigo Area Liquidacion]],TBLAREA[PLANTA],TBLAREA[PROG])</f>
        <v>01</v>
      </c>
      <c r="C868" s="46" t="s">
        <v>2535</v>
      </c>
      <c r="D868" s="45" t="str">
        <f>Tabla8[[#This Row],[Numero Documento]]&amp;Tabla8[[#This Row],[PROG]]&amp;LEFT(Tabla8[[#This Row],[Tipo Empleado]],3)</f>
        <v>4022470677601PER</v>
      </c>
      <c r="E868" s="45" t="s">
        <v>1596</v>
      </c>
      <c r="F868" s="46" t="s">
        <v>895</v>
      </c>
      <c r="G868" s="45" t="s">
        <v>2602</v>
      </c>
      <c r="H868" s="45" t="s">
        <v>943</v>
      </c>
      <c r="I868" s="47" t="s">
        <v>1458</v>
      </c>
      <c r="J868" s="46" t="s">
        <v>2605</v>
      </c>
      <c r="K868" t="str">
        <f t="shared" si="13"/>
        <v>F</v>
      </c>
    </row>
    <row r="869" spans="1:11">
      <c r="A869" s="78" t="s">
        <v>1156</v>
      </c>
      <c r="B869" s="45" t="str">
        <f>_xlfn.XLOOKUP(Tabla8[[#This Row],[Codigo Area Liquidacion]],TBLAREA[PLANTA],TBLAREA[PROG])</f>
        <v>01</v>
      </c>
      <c r="C869" s="46" t="s">
        <v>11</v>
      </c>
      <c r="D869" s="45" t="str">
        <f>Tabla8[[#This Row],[Numero Documento]]&amp;Tabla8[[#This Row],[PROG]]&amp;LEFT(Tabla8[[#This Row],[Tipo Empleado]],3)</f>
        <v>2230024512701FIJ</v>
      </c>
      <c r="E869" s="45" t="s">
        <v>2608</v>
      </c>
      <c r="F869" s="46" t="s">
        <v>10</v>
      </c>
      <c r="G869" s="45" t="s">
        <v>2602</v>
      </c>
      <c r="H869" s="45" t="s">
        <v>1719</v>
      </c>
      <c r="I869" s="47" t="s">
        <v>1509</v>
      </c>
      <c r="J869" s="46" t="s">
        <v>2605</v>
      </c>
      <c r="K869" t="str">
        <f t="shared" si="13"/>
        <v>F</v>
      </c>
    </row>
    <row r="870" spans="1:11">
      <c r="A870" s="75" t="s">
        <v>2366</v>
      </c>
      <c r="B870" s="45" t="str">
        <f>_xlfn.XLOOKUP(Tabla8[[#This Row],[Codigo Area Liquidacion]],TBLAREA[PLANTA],TBLAREA[PROG])</f>
        <v>01</v>
      </c>
      <c r="C870" s="46" t="s">
        <v>2527</v>
      </c>
      <c r="D870" s="45" t="str">
        <f>Tabla8[[#This Row],[Numero Documento]]&amp;Tabla8[[#This Row],[PROG]]&amp;LEFT(Tabla8[[#This Row],[Tipo Empleado]],3)</f>
        <v>4022369978201EMP</v>
      </c>
      <c r="E870" s="45" t="s">
        <v>1421</v>
      </c>
      <c r="F870" s="46" t="s">
        <v>1005</v>
      </c>
      <c r="G870" s="45" t="s">
        <v>2602</v>
      </c>
      <c r="H870" s="45" t="s">
        <v>1712</v>
      </c>
      <c r="I870" s="47" t="s">
        <v>1481</v>
      </c>
      <c r="J870" s="46" t="s">
        <v>2605</v>
      </c>
      <c r="K870" t="str">
        <f t="shared" si="13"/>
        <v>F</v>
      </c>
    </row>
    <row r="871" spans="1:11">
      <c r="A871" s="78" t="s">
        <v>2054</v>
      </c>
      <c r="B871" s="45" t="str">
        <f>_xlfn.XLOOKUP(Tabla8[[#This Row],[Codigo Area Liquidacion]],TBLAREA[PLANTA],TBLAREA[PROG])</f>
        <v>13</v>
      </c>
      <c r="C871" s="46" t="s">
        <v>11</v>
      </c>
      <c r="D871" s="45" t="str">
        <f>Tabla8[[#This Row],[Numero Documento]]&amp;Tabla8[[#This Row],[PROG]]&amp;LEFT(Tabla8[[#This Row],[Tipo Empleado]],3)</f>
        <v>0400010417613FIJ</v>
      </c>
      <c r="E871" s="45" t="s">
        <v>1042</v>
      </c>
      <c r="F871" s="46" t="s">
        <v>1043</v>
      </c>
      <c r="G871" s="45" t="s">
        <v>2639</v>
      </c>
      <c r="H871" s="45" t="s">
        <v>1707</v>
      </c>
      <c r="I871" s="47" t="s">
        <v>1456</v>
      </c>
      <c r="J871" s="46" t="s">
        <v>2604</v>
      </c>
      <c r="K871" t="str">
        <f t="shared" si="13"/>
        <v>M</v>
      </c>
    </row>
    <row r="872" spans="1:11">
      <c r="A872" s="75" t="s">
        <v>2545</v>
      </c>
      <c r="B872" s="45" t="str">
        <f>_xlfn.XLOOKUP(Tabla8[[#This Row],[Codigo Area Liquidacion]],TBLAREA[PLANTA],TBLAREA[PROG])</f>
        <v>01</v>
      </c>
      <c r="C872" s="46" t="s">
        <v>11</v>
      </c>
      <c r="D872" s="45" t="str">
        <f>Tabla8[[#This Row],[Numero Documento]]&amp;Tabla8[[#This Row],[PROG]]&amp;LEFT(Tabla8[[#This Row],[Tipo Empleado]],3)</f>
        <v>0010706831401FIJ</v>
      </c>
      <c r="E872" s="45" t="s">
        <v>2557</v>
      </c>
      <c r="F872" s="46" t="s">
        <v>42</v>
      </c>
      <c r="G872" s="45" t="s">
        <v>2602</v>
      </c>
      <c r="H872" s="45" t="s">
        <v>1708</v>
      </c>
      <c r="I872" s="47" t="s">
        <v>1448</v>
      </c>
      <c r="J872" s="46" t="s">
        <v>2604</v>
      </c>
      <c r="K872" t="str">
        <f t="shared" si="13"/>
        <v>M</v>
      </c>
    </row>
    <row r="873" spans="1:11">
      <c r="A873" s="75" t="s">
        <v>2224</v>
      </c>
      <c r="B873" s="45" t="str">
        <f>_xlfn.XLOOKUP(Tabla8[[#This Row],[Codigo Area Liquidacion]],TBLAREA[PLANTA],TBLAREA[PROG])</f>
        <v>11</v>
      </c>
      <c r="C873" s="46" t="s">
        <v>11</v>
      </c>
      <c r="D873" s="45" t="str">
        <f>Tabla8[[#This Row],[Numero Documento]]&amp;Tabla8[[#This Row],[PROG]]&amp;LEFT(Tabla8[[#This Row],[Tipo Empleado]],3)</f>
        <v>0310034362711FIJ</v>
      </c>
      <c r="E873" s="45" t="s">
        <v>62</v>
      </c>
      <c r="F873" s="46" t="s">
        <v>63</v>
      </c>
      <c r="G873" s="45" t="s">
        <v>2610</v>
      </c>
      <c r="H873" s="45" t="s">
        <v>18</v>
      </c>
      <c r="I873" s="47" t="s">
        <v>1508</v>
      </c>
      <c r="J873" s="46" t="s">
        <v>2604</v>
      </c>
      <c r="K873" t="str">
        <f t="shared" si="13"/>
        <v>M</v>
      </c>
    </row>
    <row r="874" spans="1:11">
      <c r="A874" s="75" t="s">
        <v>2497</v>
      </c>
      <c r="B874" s="45" t="str">
        <f>_xlfn.XLOOKUP(Tabla8[[#This Row],[Codigo Area Liquidacion]],TBLAREA[PLANTA],TBLAREA[PROG])</f>
        <v>01</v>
      </c>
      <c r="C874" s="46" t="s">
        <v>2535</v>
      </c>
      <c r="D874" s="45" t="str">
        <f>Tabla8[[#This Row],[Numero Documento]]&amp;Tabla8[[#This Row],[PROG]]&amp;LEFT(Tabla8[[#This Row],[Tipo Empleado]],3)</f>
        <v>4021374851601PER</v>
      </c>
      <c r="E874" s="45" t="s">
        <v>2496</v>
      </c>
      <c r="F874" s="46" t="s">
        <v>895</v>
      </c>
      <c r="G874" s="45" t="s">
        <v>2602</v>
      </c>
      <c r="H874" s="45" t="s">
        <v>943</v>
      </c>
      <c r="I874" s="47" t="s">
        <v>1458</v>
      </c>
      <c r="J874" s="46" t="s">
        <v>2604</v>
      </c>
      <c r="K874" t="str">
        <f t="shared" si="13"/>
        <v>M</v>
      </c>
    </row>
    <row r="875" spans="1:11">
      <c r="A875" s="75" t="s">
        <v>3085</v>
      </c>
      <c r="B875" s="45" t="str">
        <f>_xlfn.XLOOKUP(Tabla8[[#This Row],[Codigo Area Liquidacion]],TBLAREA[PLANTA],TBLAREA[PROG])</f>
        <v>01</v>
      </c>
      <c r="C875" s="46" t="s">
        <v>2527</v>
      </c>
      <c r="D875" s="45" t="str">
        <f>Tabla8[[#This Row],[Numero Documento]]&amp;Tabla8[[#This Row],[PROG]]&amp;LEFT(Tabla8[[#This Row],[Tipo Empleado]],3)</f>
        <v>4022213765101EMP</v>
      </c>
      <c r="E875" s="45" t="s">
        <v>3084</v>
      </c>
      <c r="F875" s="46" t="s">
        <v>75</v>
      </c>
      <c r="G875" s="45" t="s">
        <v>2602</v>
      </c>
      <c r="H875" s="45" t="s">
        <v>73</v>
      </c>
      <c r="I875" s="47" t="s">
        <v>1463</v>
      </c>
      <c r="J875" s="46" t="s">
        <v>2604</v>
      </c>
      <c r="K875" t="str">
        <f t="shared" si="13"/>
        <v>M</v>
      </c>
    </row>
    <row r="876" spans="1:11">
      <c r="A876" s="75" t="s">
        <v>3087</v>
      </c>
      <c r="B876" s="45" t="str">
        <f>_xlfn.XLOOKUP(Tabla8[[#This Row],[Codigo Area Liquidacion]],TBLAREA[PLANTA],TBLAREA[PROG])</f>
        <v>01</v>
      </c>
      <c r="C876" s="46" t="s">
        <v>2527</v>
      </c>
      <c r="D876" s="45" t="str">
        <f>Tabla8[[#This Row],[Numero Documento]]&amp;Tabla8[[#This Row],[PROG]]&amp;LEFT(Tabla8[[#This Row],[Tipo Empleado]],3)</f>
        <v>0100108568501EMP</v>
      </c>
      <c r="E876" s="45" t="s">
        <v>3178</v>
      </c>
      <c r="F876" s="46" t="s">
        <v>100</v>
      </c>
      <c r="G876" s="45" t="s">
        <v>2602</v>
      </c>
      <c r="H876" s="45" t="s">
        <v>2397</v>
      </c>
      <c r="I876" s="47" t="s">
        <v>3304</v>
      </c>
      <c r="J876" s="46" t="s">
        <v>2605</v>
      </c>
      <c r="K876" t="str">
        <f t="shared" si="13"/>
        <v>F</v>
      </c>
    </row>
    <row r="877" spans="1:11">
      <c r="A877" s="75" t="s">
        <v>1157</v>
      </c>
      <c r="B877" s="45" t="str">
        <f>_xlfn.XLOOKUP(Tabla8[[#This Row],[Codigo Area Liquidacion]],TBLAREA[PLANTA],TBLAREA[PROG])</f>
        <v>01</v>
      </c>
      <c r="C877" s="46" t="s">
        <v>11</v>
      </c>
      <c r="D877" s="45" t="str">
        <f>Tabla8[[#This Row],[Numero Documento]]&amp;Tabla8[[#This Row],[PROG]]&amp;LEFT(Tabla8[[#This Row],[Tipo Empleado]],3)</f>
        <v>0010149784001FIJ</v>
      </c>
      <c r="E877" s="45" t="s">
        <v>846</v>
      </c>
      <c r="F877" s="46" t="s">
        <v>847</v>
      </c>
      <c r="G877" s="45" t="s">
        <v>2602</v>
      </c>
      <c r="H877" s="45" t="s">
        <v>822</v>
      </c>
      <c r="I877" s="47" t="s">
        <v>1489</v>
      </c>
      <c r="J877" s="46" t="s">
        <v>2605</v>
      </c>
      <c r="K877" t="str">
        <f t="shared" si="13"/>
        <v>F</v>
      </c>
    </row>
    <row r="878" spans="1:11">
      <c r="A878" s="75" t="s">
        <v>2367</v>
      </c>
      <c r="B878" s="45" t="str">
        <f>_xlfn.XLOOKUP(Tabla8[[#This Row],[Codigo Area Liquidacion]],TBLAREA[PLANTA],TBLAREA[PROG])</f>
        <v>01</v>
      </c>
      <c r="C878" s="46" t="s">
        <v>2527</v>
      </c>
      <c r="D878" s="45" t="str">
        <f>Tabla8[[#This Row],[Numero Documento]]&amp;Tabla8[[#This Row],[PROG]]&amp;LEFT(Tabla8[[#This Row],[Tipo Empleado]],3)</f>
        <v>2230042677601EMP</v>
      </c>
      <c r="E878" s="45" t="s">
        <v>2555</v>
      </c>
      <c r="F878" s="46" t="s">
        <v>100</v>
      </c>
      <c r="G878" s="45" t="s">
        <v>2602</v>
      </c>
      <c r="H878" s="45" t="s">
        <v>283</v>
      </c>
      <c r="I878" s="47" t="s">
        <v>1447</v>
      </c>
      <c r="J878" s="46" t="s">
        <v>2605</v>
      </c>
      <c r="K878" t="str">
        <f t="shared" si="13"/>
        <v>F</v>
      </c>
    </row>
    <row r="879" spans="1:11">
      <c r="A879" s="75" t="s">
        <v>3331</v>
      </c>
      <c r="B879" s="45" t="str">
        <f>_xlfn.XLOOKUP(Tabla8[[#This Row],[Codigo Area Liquidacion]],TBLAREA[PLANTA],TBLAREA[PROG])</f>
        <v>01</v>
      </c>
      <c r="C879" s="46" t="s">
        <v>3377</v>
      </c>
      <c r="D879" s="45" t="str">
        <f>Tabla8[[#This Row],[Numero Documento]]&amp;Tabla8[[#This Row],[PROG]]&amp;LEFT(Tabla8[[#This Row],[Tipo Empleado]],3)</f>
        <v>0011701859801PER</v>
      </c>
      <c r="E879" s="45" t="s">
        <v>3330</v>
      </c>
      <c r="F879" s="46" t="s">
        <v>3373</v>
      </c>
      <c r="G879" s="45" t="s">
        <v>2602</v>
      </c>
      <c r="H879" s="45" t="s">
        <v>943</v>
      </c>
      <c r="I879" s="47" t="s">
        <v>1458</v>
      </c>
      <c r="J879" s="46" t="s">
        <v>2605</v>
      </c>
      <c r="K879" t="str">
        <f t="shared" si="13"/>
        <v>F</v>
      </c>
    </row>
    <row r="880" spans="1:11">
      <c r="A880" s="75" t="s">
        <v>3089</v>
      </c>
      <c r="B880" s="45" t="str">
        <f>_xlfn.XLOOKUP(Tabla8[[#This Row],[Codigo Area Liquidacion]],TBLAREA[PLANTA],TBLAREA[PROG])</f>
        <v>01</v>
      </c>
      <c r="C880" s="46" t="s">
        <v>2527</v>
      </c>
      <c r="D880" s="45" t="str">
        <f>Tabla8[[#This Row],[Numero Documento]]&amp;Tabla8[[#This Row],[PROG]]&amp;LEFT(Tabla8[[#This Row],[Tipo Empleado]],3)</f>
        <v>0310494953601EMP</v>
      </c>
      <c r="E880" s="45" t="s">
        <v>3088</v>
      </c>
      <c r="F880" s="46" t="s">
        <v>235</v>
      </c>
      <c r="G880" s="45" t="s">
        <v>2602</v>
      </c>
      <c r="H880" s="45" t="s">
        <v>234</v>
      </c>
      <c r="I880" s="47" t="s">
        <v>1475</v>
      </c>
      <c r="J880" s="46" t="s">
        <v>2604</v>
      </c>
      <c r="K880" t="str">
        <f t="shared" si="13"/>
        <v>M</v>
      </c>
    </row>
    <row r="881" spans="1:11">
      <c r="A881" s="75" t="s">
        <v>2225</v>
      </c>
      <c r="B881" s="45" t="str">
        <f>_xlfn.XLOOKUP(Tabla8[[#This Row],[Codigo Area Liquidacion]],TBLAREA[PLANTA],TBLAREA[PROG])</f>
        <v>11</v>
      </c>
      <c r="C881" s="46" t="s">
        <v>11</v>
      </c>
      <c r="D881" s="45" t="str">
        <f>Tabla8[[#This Row],[Numero Documento]]&amp;Tabla8[[#This Row],[PROG]]&amp;LEFT(Tabla8[[#This Row],[Tipo Empleado]],3)</f>
        <v>0310450080011FIJ</v>
      </c>
      <c r="E881" s="45" t="s">
        <v>628</v>
      </c>
      <c r="F881" s="46" t="s">
        <v>36</v>
      </c>
      <c r="G881" s="45" t="s">
        <v>2610</v>
      </c>
      <c r="H881" s="45" t="s">
        <v>601</v>
      </c>
      <c r="I881" s="47" t="s">
        <v>1453</v>
      </c>
      <c r="J881" s="46" t="s">
        <v>2604</v>
      </c>
      <c r="K881" t="str">
        <f t="shared" si="13"/>
        <v>M</v>
      </c>
    </row>
    <row r="882" spans="1:11">
      <c r="A882" s="75" t="s">
        <v>2226</v>
      </c>
      <c r="B882" s="45" t="str">
        <f>_xlfn.XLOOKUP(Tabla8[[#This Row],[Codigo Area Liquidacion]],TBLAREA[PLANTA],TBLAREA[PROG])</f>
        <v>11</v>
      </c>
      <c r="C882" s="46" t="s">
        <v>11</v>
      </c>
      <c r="D882" s="45" t="str">
        <f>Tabla8[[#This Row],[Numero Documento]]&amp;Tabla8[[#This Row],[PROG]]&amp;LEFT(Tabla8[[#This Row],[Tipo Empleado]],3)</f>
        <v>4022211921211FIJ</v>
      </c>
      <c r="E882" s="45" t="s">
        <v>1065</v>
      </c>
      <c r="F882" s="46" t="s">
        <v>110</v>
      </c>
      <c r="G882" s="45" t="s">
        <v>2610</v>
      </c>
      <c r="H882" s="45" t="s">
        <v>73</v>
      </c>
      <c r="I882" s="47" t="s">
        <v>1463</v>
      </c>
      <c r="J882" s="46" t="s">
        <v>2604</v>
      </c>
      <c r="K882" t="str">
        <f t="shared" si="13"/>
        <v>M</v>
      </c>
    </row>
    <row r="883" spans="1:11">
      <c r="A883" s="75" t="s">
        <v>3256</v>
      </c>
      <c r="B883" s="45" t="str">
        <f>_xlfn.XLOOKUP(Tabla8[[#This Row],[Codigo Area Liquidacion]],TBLAREA[PLANTA],TBLAREA[PROG])</f>
        <v>01</v>
      </c>
      <c r="C883" s="46" t="s">
        <v>2527</v>
      </c>
      <c r="D883" s="45" t="str">
        <f>Tabla8[[#This Row],[Numero Documento]]&amp;Tabla8[[#This Row],[PROG]]&amp;LEFT(Tabla8[[#This Row],[Tipo Empleado]],3)</f>
        <v>0011889519201EMP</v>
      </c>
      <c r="E883" s="45" t="s">
        <v>3277</v>
      </c>
      <c r="F883" s="46" t="s">
        <v>2699</v>
      </c>
      <c r="G883" s="45" t="s">
        <v>2602</v>
      </c>
      <c r="H883" s="45" t="s">
        <v>822</v>
      </c>
      <c r="I883" s="47" t="s">
        <v>1489</v>
      </c>
      <c r="J883" s="46" t="s">
        <v>2604</v>
      </c>
      <c r="K883" t="str">
        <f t="shared" si="13"/>
        <v>M</v>
      </c>
    </row>
    <row r="884" spans="1:11">
      <c r="A884" s="75" t="s">
        <v>2854</v>
      </c>
      <c r="B884" s="45" t="str">
        <f>_xlfn.XLOOKUP(Tabla8[[#This Row],[Codigo Area Liquidacion]],TBLAREA[PLANTA],TBLAREA[PROG])</f>
        <v>01</v>
      </c>
      <c r="C884" s="46" t="s">
        <v>11</v>
      </c>
      <c r="D884" s="45" t="str">
        <f>Tabla8[[#This Row],[Numero Documento]]&amp;Tabla8[[#This Row],[PROG]]&amp;LEFT(Tabla8[[#This Row],[Tipo Empleado]],3)</f>
        <v>0011783503301FIJ</v>
      </c>
      <c r="E884" s="45" t="s">
        <v>2853</v>
      </c>
      <c r="F884" s="46" t="s">
        <v>902</v>
      </c>
      <c r="G884" s="45" t="s">
        <v>2602</v>
      </c>
      <c r="H884" s="45" t="s">
        <v>1708</v>
      </c>
      <c r="I884" s="47" t="s">
        <v>1448</v>
      </c>
      <c r="J884" s="46" t="s">
        <v>2605</v>
      </c>
      <c r="K884" t="str">
        <f t="shared" si="13"/>
        <v>F</v>
      </c>
    </row>
    <row r="885" spans="1:11">
      <c r="A885" s="75" t="s">
        <v>1935</v>
      </c>
      <c r="B885" s="45" t="str">
        <f>_xlfn.XLOOKUP(Tabla8[[#This Row],[Codigo Area Liquidacion]],TBLAREA[PLANTA],TBLAREA[PROG])</f>
        <v>01</v>
      </c>
      <c r="C885" s="46" t="s">
        <v>11</v>
      </c>
      <c r="D885" s="45" t="str">
        <f>Tabla8[[#This Row],[Numero Documento]]&amp;Tabla8[[#This Row],[PROG]]&amp;LEFT(Tabla8[[#This Row],[Tipo Empleado]],3)</f>
        <v>0010010460301FIJ</v>
      </c>
      <c r="E885" s="45" t="s">
        <v>588</v>
      </c>
      <c r="F885" s="46" t="s">
        <v>8</v>
      </c>
      <c r="G885" s="45" t="s">
        <v>2602</v>
      </c>
      <c r="H885" s="45" t="s">
        <v>576</v>
      </c>
      <c r="I885" s="47" t="s">
        <v>1487</v>
      </c>
      <c r="J885" s="46" t="s">
        <v>2605</v>
      </c>
      <c r="K885" t="str">
        <f t="shared" si="13"/>
        <v>F</v>
      </c>
    </row>
    <row r="886" spans="1:11">
      <c r="A886" s="75" t="s">
        <v>1936</v>
      </c>
      <c r="B886" s="45" t="str">
        <f>_xlfn.XLOOKUP(Tabla8[[#This Row],[Codigo Area Liquidacion]],TBLAREA[PLANTA],TBLAREA[PROG])</f>
        <v>01</v>
      </c>
      <c r="C886" s="46" t="s">
        <v>11</v>
      </c>
      <c r="D886" s="45" t="str">
        <f>Tabla8[[#This Row],[Numero Documento]]&amp;Tabla8[[#This Row],[PROG]]&amp;LEFT(Tabla8[[#This Row],[Tipo Empleado]],3)</f>
        <v>0010089186001FIJ</v>
      </c>
      <c r="E886" s="45" t="s">
        <v>848</v>
      </c>
      <c r="F886" s="46" t="s">
        <v>849</v>
      </c>
      <c r="G886" s="45" t="s">
        <v>2602</v>
      </c>
      <c r="H886" s="45" t="s">
        <v>822</v>
      </c>
      <c r="I886" s="47" t="s">
        <v>1489</v>
      </c>
      <c r="J886" s="46" t="s">
        <v>2605</v>
      </c>
      <c r="K886" t="str">
        <f t="shared" si="13"/>
        <v>F</v>
      </c>
    </row>
    <row r="887" spans="1:11">
      <c r="A887" s="75" t="s">
        <v>1937</v>
      </c>
      <c r="B887" s="45" t="str">
        <f>_xlfn.XLOOKUP(Tabla8[[#This Row],[Codigo Area Liquidacion]],TBLAREA[PLANTA],TBLAREA[PROG])</f>
        <v>01</v>
      </c>
      <c r="C887" s="46" t="s">
        <v>11</v>
      </c>
      <c r="D887" s="45" t="str">
        <f>Tabla8[[#This Row],[Numero Documento]]&amp;Tabla8[[#This Row],[PROG]]&amp;LEFT(Tabla8[[#This Row],[Tipo Empleado]],3)</f>
        <v>0010432854701FIJ</v>
      </c>
      <c r="E887" s="45" t="s">
        <v>202</v>
      </c>
      <c r="F887" s="46" t="s">
        <v>27</v>
      </c>
      <c r="G887" s="45" t="s">
        <v>2602</v>
      </c>
      <c r="H887" s="45" t="s">
        <v>943</v>
      </c>
      <c r="I887" s="47" t="s">
        <v>1458</v>
      </c>
      <c r="J887" s="46" t="s">
        <v>2604</v>
      </c>
      <c r="K887" t="str">
        <f t="shared" si="13"/>
        <v>M</v>
      </c>
    </row>
    <row r="888" spans="1:11">
      <c r="A888" s="75" t="s">
        <v>1158</v>
      </c>
      <c r="B888" s="45" t="str">
        <f>_xlfn.XLOOKUP(Tabla8[[#This Row],[Codigo Area Liquidacion]],TBLAREA[PLANTA],TBLAREA[PROG])</f>
        <v>01</v>
      </c>
      <c r="C888" s="46" t="s">
        <v>11</v>
      </c>
      <c r="D888" s="45" t="str">
        <f>Tabla8[[#This Row],[Numero Documento]]&amp;Tabla8[[#This Row],[PROG]]&amp;LEFT(Tabla8[[#This Row],[Tipo Empleado]],3)</f>
        <v>0010137993101FIJ</v>
      </c>
      <c r="E888" s="45" t="s">
        <v>563</v>
      </c>
      <c r="F888" s="46" t="s">
        <v>564</v>
      </c>
      <c r="G888" s="45" t="s">
        <v>2602</v>
      </c>
      <c r="H888" s="45" t="s">
        <v>1708</v>
      </c>
      <c r="I888" s="47" t="s">
        <v>1448</v>
      </c>
      <c r="J888" s="46" t="s">
        <v>2605</v>
      </c>
      <c r="K888" t="str">
        <f t="shared" si="13"/>
        <v>F</v>
      </c>
    </row>
    <row r="889" spans="1:11">
      <c r="A889" s="75" t="s">
        <v>2550</v>
      </c>
      <c r="B889" s="45" t="str">
        <f>_xlfn.XLOOKUP(Tabla8[[#This Row],[Codigo Area Liquidacion]],TBLAREA[PLANTA],TBLAREA[PROG])</f>
        <v>01</v>
      </c>
      <c r="C889" s="46" t="s">
        <v>2535</v>
      </c>
      <c r="D889" s="45" t="str">
        <f>Tabla8[[#This Row],[Numero Documento]]&amp;Tabla8[[#This Row],[PROG]]&amp;LEFT(Tabla8[[#This Row],[Tipo Empleado]],3)</f>
        <v>0110032055301PER</v>
      </c>
      <c r="E889" s="45" t="s">
        <v>2561</v>
      </c>
      <c r="F889" s="46" t="s">
        <v>895</v>
      </c>
      <c r="G889" s="45" t="s">
        <v>2602</v>
      </c>
      <c r="H889" s="45" t="s">
        <v>943</v>
      </c>
      <c r="I889" s="47" t="s">
        <v>1458</v>
      </c>
      <c r="J889" s="46" t="s">
        <v>2604</v>
      </c>
      <c r="K889" t="str">
        <f t="shared" si="13"/>
        <v>M</v>
      </c>
    </row>
    <row r="890" spans="1:11">
      <c r="A890" s="75" t="s">
        <v>1938</v>
      </c>
      <c r="B890" s="45" t="str">
        <f>_xlfn.XLOOKUP(Tabla8[[#This Row],[Codigo Area Liquidacion]],TBLAREA[PLANTA],TBLAREA[PROG])</f>
        <v>01</v>
      </c>
      <c r="C890" s="46" t="s">
        <v>11</v>
      </c>
      <c r="D890" s="45" t="str">
        <f>Tabla8[[#This Row],[Numero Documento]]&amp;Tabla8[[#This Row],[PROG]]&amp;LEFT(Tabla8[[#This Row],[Tipo Empleado]],3)</f>
        <v>0011410820201FIJ</v>
      </c>
      <c r="E890" s="45" t="s">
        <v>599</v>
      </c>
      <c r="F890" s="46" t="s">
        <v>132</v>
      </c>
      <c r="G890" s="45" t="s">
        <v>2602</v>
      </c>
      <c r="H890" s="45" t="s">
        <v>591</v>
      </c>
      <c r="I890" s="47" t="s">
        <v>1450</v>
      </c>
      <c r="J890" s="46" t="s">
        <v>2604</v>
      </c>
      <c r="K890" t="str">
        <f t="shared" si="13"/>
        <v>M</v>
      </c>
    </row>
    <row r="891" spans="1:11">
      <c r="A891" s="75" t="s">
        <v>1346</v>
      </c>
      <c r="B891" s="45" t="str">
        <f>_xlfn.XLOOKUP(Tabla8[[#This Row],[Codigo Area Liquidacion]],TBLAREA[PLANTA],TBLAREA[PROG])</f>
        <v>11</v>
      </c>
      <c r="C891" s="46" t="s">
        <v>11</v>
      </c>
      <c r="D891" s="45" t="str">
        <f>Tabla8[[#This Row],[Numero Documento]]&amp;Tabla8[[#This Row],[PROG]]&amp;LEFT(Tabla8[[#This Row],[Tipo Empleado]],3)</f>
        <v>0120087323811FIJ</v>
      </c>
      <c r="E891" s="45" t="s">
        <v>174</v>
      </c>
      <c r="F891" s="46" t="s">
        <v>10</v>
      </c>
      <c r="G891" s="45" t="s">
        <v>2610</v>
      </c>
      <c r="H891" s="45" t="s">
        <v>1706</v>
      </c>
      <c r="I891" s="47" t="s">
        <v>1462</v>
      </c>
      <c r="J891" s="46" t="s">
        <v>2604</v>
      </c>
      <c r="K891" t="str">
        <f t="shared" si="13"/>
        <v>M</v>
      </c>
    </row>
    <row r="892" spans="1:11">
      <c r="A892" s="75" t="s">
        <v>1939</v>
      </c>
      <c r="B892" s="45" t="str">
        <f>_xlfn.XLOOKUP(Tabla8[[#This Row],[Codigo Area Liquidacion]],TBLAREA[PLANTA],TBLAREA[PROG])</f>
        <v>01</v>
      </c>
      <c r="C892" s="46" t="s">
        <v>11</v>
      </c>
      <c r="D892" s="45" t="str">
        <f>Tabla8[[#This Row],[Numero Documento]]&amp;Tabla8[[#This Row],[PROG]]&amp;LEFT(Tabla8[[#This Row],[Tipo Empleado]],3)</f>
        <v>0010723282901FIJ</v>
      </c>
      <c r="E892" s="45" t="s">
        <v>1729</v>
      </c>
      <c r="F892" s="46" t="s">
        <v>287</v>
      </c>
      <c r="G892" s="45" t="s">
        <v>2602</v>
      </c>
      <c r="H892" s="45" t="s">
        <v>1708</v>
      </c>
      <c r="I892" s="47" t="s">
        <v>1448</v>
      </c>
      <c r="J892" s="46" t="s">
        <v>2604</v>
      </c>
      <c r="K892" t="str">
        <f t="shared" si="13"/>
        <v>M</v>
      </c>
    </row>
    <row r="893" spans="1:11">
      <c r="A893" s="75" t="s">
        <v>2227</v>
      </c>
      <c r="B893" s="45" t="str">
        <f>_xlfn.XLOOKUP(Tabla8[[#This Row],[Codigo Area Liquidacion]],TBLAREA[PLANTA],TBLAREA[PROG])</f>
        <v>11</v>
      </c>
      <c r="C893" s="46" t="s">
        <v>11</v>
      </c>
      <c r="D893" s="45" t="str">
        <f>Tabla8[[#This Row],[Numero Documento]]&amp;Tabla8[[#This Row],[PROG]]&amp;LEFT(Tabla8[[#This Row],[Tipo Empleado]],3)</f>
        <v>0011483444311FIJ</v>
      </c>
      <c r="E893" s="45" t="s">
        <v>175</v>
      </c>
      <c r="F893" s="46" t="s">
        <v>145</v>
      </c>
      <c r="G893" s="45" t="s">
        <v>2610</v>
      </c>
      <c r="H893" s="45" t="s">
        <v>1706</v>
      </c>
      <c r="I893" s="47" t="s">
        <v>1462</v>
      </c>
      <c r="J893" s="46" t="s">
        <v>2605</v>
      </c>
      <c r="K893" t="str">
        <f t="shared" si="13"/>
        <v>F</v>
      </c>
    </row>
    <row r="894" spans="1:11">
      <c r="A894" s="75" t="s">
        <v>3091</v>
      </c>
      <c r="B894" s="45" t="str">
        <f>_xlfn.XLOOKUP(Tabla8[[#This Row],[Codigo Area Liquidacion]],TBLAREA[PLANTA],TBLAREA[PROG])</f>
        <v>01</v>
      </c>
      <c r="C894" s="46" t="s">
        <v>2527</v>
      </c>
      <c r="D894" s="45" t="str">
        <f>Tabla8[[#This Row],[Numero Documento]]&amp;Tabla8[[#This Row],[PROG]]&amp;LEFT(Tabla8[[#This Row],[Tipo Empleado]],3)</f>
        <v>4020058304101EMP</v>
      </c>
      <c r="E894" s="45" t="s">
        <v>3090</v>
      </c>
      <c r="F894" s="46" t="s">
        <v>453</v>
      </c>
      <c r="G894" s="45" t="s">
        <v>2602</v>
      </c>
      <c r="H894" s="45" t="s">
        <v>189</v>
      </c>
      <c r="I894" s="47" t="s">
        <v>1491</v>
      </c>
      <c r="J894" s="46" t="s">
        <v>2605</v>
      </c>
      <c r="K894" t="str">
        <f t="shared" si="13"/>
        <v>F</v>
      </c>
    </row>
    <row r="895" spans="1:11">
      <c r="A895" s="75" t="s">
        <v>2409</v>
      </c>
      <c r="B895" s="45" t="str">
        <f>_xlfn.XLOOKUP(Tabla8[[#This Row],[Codigo Area Liquidacion]],TBLAREA[PLANTA],TBLAREA[PROG])</f>
        <v>01</v>
      </c>
      <c r="C895" s="46" t="s">
        <v>2536</v>
      </c>
      <c r="D895" s="45" t="str">
        <f>Tabla8[[#This Row],[Numero Documento]]&amp;Tabla8[[#This Row],[PROG]]&amp;LEFT(Tabla8[[#This Row],[Tipo Empleado]],3)</f>
        <v>0310015717501TRA</v>
      </c>
      <c r="E895" s="45" t="s">
        <v>865</v>
      </c>
      <c r="F895" s="46" t="s">
        <v>8</v>
      </c>
      <c r="G895" s="45" t="s">
        <v>2602</v>
      </c>
      <c r="H895" s="45" t="s">
        <v>601</v>
      </c>
      <c r="I895" s="47" t="s">
        <v>1453</v>
      </c>
      <c r="J895" s="46" t="s">
        <v>2605</v>
      </c>
      <c r="K895" t="str">
        <f t="shared" si="13"/>
        <v>F</v>
      </c>
    </row>
    <row r="896" spans="1:11">
      <c r="A896" s="75" t="s">
        <v>2410</v>
      </c>
      <c r="B896" s="45" t="str">
        <f>_xlfn.XLOOKUP(Tabla8[[#This Row],[Codigo Area Liquidacion]],TBLAREA[PLANTA],TBLAREA[PROG])</f>
        <v>01</v>
      </c>
      <c r="C896" s="46" t="s">
        <v>2536</v>
      </c>
      <c r="D896" s="45" t="str">
        <f>Tabla8[[#This Row],[Numero Documento]]&amp;Tabla8[[#This Row],[PROG]]&amp;LEFT(Tabla8[[#This Row],[Tipo Empleado]],3)</f>
        <v>0010055290001TRA</v>
      </c>
      <c r="E896" s="45" t="s">
        <v>876</v>
      </c>
      <c r="F896" s="46" t="s">
        <v>27</v>
      </c>
      <c r="G896" s="45" t="s">
        <v>2602</v>
      </c>
      <c r="H896" s="45" t="s">
        <v>943</v>
      </c>
      <c r="I896" s="47" t="s">
        <v>1458</v>
      </c>
      <c r="J896" s="46" t="s">
        <v>2605</v>
      </c>
      <c r="K896" t="str">
        <f t="shared" si="13"/>
        <v>F</v>
      </c>
    </row>
    <row r="897" spans="1:11">
      <c r="A897" s="75" t="s">
        <v>1940</v>
      </c>
      <c r="B897" s="45" t="str">
        <f>_xlfn.XLOOKUP(Tabla8[[#This Row],[Codigo Area Liquidacion]],TBLAREA[PLANTA],TBLAREA[PROG])</f>
        <v>01</v>
      </c>
      <c r="C897" s="46" t="s">
        <v>11</v>
      </c>
      <c r="D897" s="45" t="str">
        <f>Tabla8[[#This Row],[Numero Documento]]&amp;Tabla8[[#This Row],[PROG]]&amp;LEFT(Tabla8[[#This Row],[Tipo Empleado]],3)</f>
        <v>4022028661701FIJ</v>
      </c>
      <c r="E897" s="45" t="s">
        <v>1057</v>
      </c>
      <c r="F897" s="46" t="s">
        <v>319</v>
      </c>
      <c r="G897" s="45" t="s">
        <v>2602</v>
      </c>
      <c r="H897" s="45" t="s">
        <v>314</v>
      </c>
      <c r="I897" s="47" t="s">
        <v>1473</v>
      </c>
      <c r="J897" s="46" t="s">
        <v>2604</v>
      </c>
      <c r="K897" t="str">
        <f t="shared" si="13"/>
        <v>M</v>
      </c>
    </row>
    <row r="898" spans="1:11">
      <c r="A898" s="75" t="s">
        <v>2498</v>
      </c>
      <c r="B898" s="45" t="str">
        <f>_xlfn.XLOOKUP(Tabla8[[#This Row],[Codigo Area Liquidacion]],TBLAREA[PLANTA],TBLAREA[PROG])</f>
        <v>01</v>
      </c>
      <c r="C898" s="46" t="s">
        <v>2535</v>
      </c>
      <c r="D898" s="45" t="str">
        <f>Tabla8[[#This Row],[Numero Documento]]&amp;Tabla8[[#This Row],[PROG]]&amp;LEFT(Tabla8[[#This Row],[Tipo Empleado]],3)</f>
        <v>0200008824101PER</v>
      </c>
      <c r="E898" s="45" t="s">
        <v>1556</v>
      </c>
      <c r="F898" s="46" t="s">
        <v>895</v>
      </c>
      <c r="G898" s="45" t="s">
        <v>2602</v>
      </c>
      <c r="H898" s="45" t="s">
        <v>943</v>
      </c>
      <c r="I898" s="47" t="s">
        <v>1458</v>
      </c>
      <c r="J898" s="46" t="s">
        <v>2604</v>
      </c>
      <c r="K898" t="str">
        <f t="shared" si="13"/>
        <v>M</v>
      </c>
    </row>
    <row r="899" spans="1:11">
      <c r="A899" s="75" t="s">
        <v>1347</v>
      </c>
      <c r="B899" s="45" t="str">
        <f>_xlfn.XLOOKUP(Tabla8[[#This Row],[Codigo Area Liquidacion]],TBLAREA[PLANTA],TBLAREA[PROG])</f>
        <v>11</v>
      </c>
      <c r="C899" s="46" t="s">
        <v>11</v>
      </c>
      <c r="D899" s="45" t="str">
        <f>Tabla8[[#This Row],[Numero Documento]]&amp;Tabla8[[#This Row],[PROG]]&amp;LEFT(Tabla8[[#This Row],[Tipo Empleado]],3)</f>
        <v>0310004856411FIJ</v>
      </c>
      <c r="E899" s="45" t="s">
        <v>64</v>
      </c>
      <c r="F899" s="46" t="s">
        <v>34</v>
      </c>
      <c r="G899" s="45" t="s">
        <v>2610</v>
      </c>
      <c r="H899" s="45" t="s">
        <v>18</v>
      </c>
      <c r="I899" s="47" t="s">
        <v>1508</v>
      </c>
      <c r="J899" s="46" t="s">
        <v>2604</v>
      </c>
      <c r="K899" t="str">
        <f t="shared" si="13"/>
        <v>M</v>
      </c>
    </row>
    <row r="900" spans="1:11">
      <c r="A900" s="75" t="s">
        <v>1159</v>
      </c>
      <c r="B900" s="45" t="str">
        <f>_xlfn.XLOOKUP(Tabla8[[#This Row],[Codigo Area Liquidacion]],TBLAREA[PLANTA],TBLAREA[PROG])</f>
        <v>01</v>
      </c>
      <c r="C900" s="46" t="s">
        <v>11</v>
      </c>
      <c r="D900" s="45" t="str">
        <f>Tabla8[[#This Row],[Numero Documento]]&amp;Tabla8[[#This Row],[PROG]]&amp;LEFT(Tabla8[[#This Row],[Tipo Empleado]],3)</f>
        <v>0030032727701FIJ</v>
      </c>
      <c r="E900" s="45" t="s">
        <v>850</v>
      </c>
      <c r="F900" s="46" t="s">
        <v>851</v>
      </c>
      <c r="G900" s="45" t="s">
        <v>2602</v>
      </c>
      <c r="H900" s="45" t="s">
        <v>822</v>
      </c>
      <c r="I900" s="47" t="s">
        <v>1489</v>
      </c>
      <c r="J900" s="46" t="s">
        <v>2605</v>
      </c>
      <c r="K900" t="str">
        <f t="shared" ref="K900:K963" si="14">LEFT(J900,1)</f>
        <v>F</v>
      </c>
    </row>
    <row r="901" spans="1:11">
      <c r="A901" s="75" t="s">
        <v>1941</v>
      </c>
      <c r="B901" s="45" t="str">
        <f>_xlfn.XLOOKUP(Tabla8[[#This Row],[Codigo Area Liquidacion]],TBLAREA[PLANTA],TBLAREA[PROG])</f>
        <v>01</v>
      </c>
      <c r="C901" s="46" t="s">
        <v>11</v>
      </c>
      <c r="D901" s="45" t="str">
        <f>Tabla8[[#This Row],[Numero Documento]]&amp;Tabla8[[#This Row],[PROG]]&amp;LEFT(Tabla8[[#This Row],[Tipo Empleado]],3)</f>
        <v>0560156502001FIJ</v>
      </c>
      <c r="E901" s="45" t="s">
        <v>806</v>
      </c>
      <c r="F901" s="46" t="s">
        <v>59</v>
      </c>
      <c r="G901" s="45" t="s">
        <v>2602</v>
      </c>
      <c r="H901" s="45" t="s">
        <v>1708</v>
      </c>
      <c r="I901" s="47" t="s">
        <v>1448</v>
      </c>
      <c r="J901" s="46" t="s">
        <v>2604</v>
      </c>
      <c r="K901" t="str">
        <f t="shared" si="14"/>
        <v>M</v>
      </c>
    </row>
    <row r="902" spans="1:11">
      <c r="A902" s="75" t="s">
        <v>2228</v>
      </c>
      <c r="B902" s="45" t="str">
        <f>_xlfn.XLOOKUP(Tabla8[[#This Row],[Codigo Area Liquidacion]],TBLAREA[PLANTA],TBLAREA[PROG])</f>
        <v>11</v>
      </c>
      <c r="C902" s="46" t="s">
        <v>11</v>
      </c>
      <c r="D902" s="45" t="str">
        <f>Tabla8[[#This Row],[Numero Documento]]&amp;Tabla8[[#This Row],[PROG]]&amp;LEFT(Tabla8[[#This Row],[Tipo Empleado]],3)</f>
        <v>2250001007311FIJ</v>
      </c>
      <c r="E902" s="45" t="s">
        <v>136</v>
      </c>
      <c r="F902" s="46" t="s">
        <v>15</v>
      </c>
      <c r="G902" s="45" t="s">
        <v>2610</v>
      </c>
      <c r="H902" s="45" t="s">
        <v>295</v>
      </c>
      <c r="I902" s="47" t="s">
        <v>1483</v>
      </c>
      <c r="J902" s="46" t="s">
        <v>2604</v>
      </c>
      <c r="K902" t="str">
        <f t="shared" si="14"/>
        <v>M</v>
      </c>
    </row>
    <row r="903" spans="1:11">
      <c r="A903" s="75" t="s">
        <v>2499</v>
      </c>
      <c r="B903" s="45" t="str">
        <f>_xlfn.XLOOKUP(Tabla8[[#This Row],[Codigo Area Liquidacion]],TBLAREA[PLANTA],TBLAREA[PROG])</f>
        <v>01</v>
      </c>
      <c r="C903" s="46" t="s">
        <v>2535</v>
      </c>
      <c r="D903" s="45" t="str">
        <f>Tabla8[[#This Row],[Numero Documento]]&amp;Tabla8[[#This Row],[PROG]]&amp;LEFT(Tabla8[[#This Row],[Tipo Empleado]],3)</f>
        <v>0370126274701PER</v>
      </c>
      <c r="E903" s="45" t="s">
        <v>1563</v>
      </c>
      <c r="F903" s="46" t="s">
        <v>895</v>
      </c>
      <c r="G903" s="45" t="s">
        <v>2602</v>
      </c>
      <c r="H903" s="45" t="s">
        <v>943</v>
      </c>
      <c r="I903" s="47" t="s">
        <v>1458</v>
      </c>
      <c r="J903" s="46" t="s">
        <v>2604</v>
      </c>
      <c r="K903" t="str">
        <f t="shared" si="14"/>
        <v>M</v>
      </c>
    </row>
    <row r="904" spans="1:11">
      <c r="A904" s="75" t="s">
        <v>2368</v>
      </c>
      <c r="B904" s="45" t="str">
        <f>_xlfn.XLOOKUP(Tabla8[[#This Row],[Codigo Area Liquidacion]],TBLAREA[PLANTA],TBLAREA[PROG])</f>
        <v>01</v>
      </c>
      <c r="C904" s="46" t="s">
        <v>2527</v>
      </c>
      <c r="D904" s="45" t="str">
        <f>Tabla8[[#This Row],[Numero Documento]]&amp;Tabla8[[#This Row],[PROG]]&amp;LEFT(Tabla8[[#This Row],[Tipo Empleado]],3)</f>
        <v>0011719072801EMP</v>
      </c>
      <c r="E904" s="45" t="s">
        <v>1441</v>
      </c>
      <c r="F904" s="46" t="s">
        <v>129</v>
      </c>
      <c r="G904" s="45" t="s">
        <v>2602</v>
      </c>
      <c r="H904" s="45" t="s">
        <v>474</v>
      </c>
      <c r="I904" s="47" t="s">
        <v>1477</v>
      </c>
      <c r="J904" s="46" t="s">
        <v>2605</v>
      </c>
      <c r="K904" t="str">
        <f t="shared" si="14"/>
        <v>F</v>
      </c>
    </row>
    <row r="905" spans="1:11">
      <c r="A905" s="75" t="s">
        <v>1160</v>
      </c>
      <c r="B905" s="45" t="str">
        <f>_xlfn.XLOOKUP(Tabla8[[#This Row],[Codigo Area Liquidacion]],TBLAREA[PLANTA],TBLAREA[PROG])</f>
        <v>01</v>
      </c>
      <c r="C905" s="46" t="s">
        <v>11</v>
      </c>
      <c r="D905" s="45" t="str">
        <f>Tabla8[[#This Row],[Numero Documento]]&amp;Tabla8[[#This Row],[PROG]]&amp;LEFT(Tabla8[[#This Row],[Tipo Empleado]],3)</f>
        <v>0910001341701FIJ</v>
      </c>
      <c r="E905" s="45" t="s">
        <v>670</v>
      </c>
      <c r="F905" s="46" t="s">
        <v>30</v>
      </c>
      <c r="G905" s="45" t="s">
        <v>2602</v>
      </c>
      <c r="H905" s="45" t="s">
        <v>943</v>
      </c>
      <c r="I905" s="47" t="s">
        <v>1458</v>
      </c>
      <c r="J905" s="46" t="s">
        <v>2604</v>
      </c>
      <c r="K905" t="str">
        <f t="shared" si="14"/>
        <v>M</v>
      </c>
    </row>
    <row r="906" spans="1:11">
      <c r="A906" s="75" t="s">
        <v>3093</v>
      </c>
      <c r="B906" s="45" t="str">
        <f>_xlfn.XLOOKUP(Tabla8[[#This Row],[Codigo Area Liquidacion]],TBLAREA[PLANTA],TBLAREA[PROG])</f>
        <v>01</v>
      </c>
      <c r="C906" s="46" t="s">
        <v>2527</v>
      </c>
      <c r="D906" s="45" t="str">
        <f>Tabla8[[#This Row],[Numero Documento]]&amp;Tabla8[[#This Row],[PROG]]&amp;LEFT(Tabla8[[#This Row],[Tipo Empleado]],3)</f>
        <v>0011694582501EMP</v>
      </c>
      <c r="E906" s="45" t="s">
        <v>3092</v>
      </c>
      <c r="F906" s="46" t="s">
        <v>192</v>
      </c>
      <c r="G906" s="45" t="s">
        <v>2602</v>
      </c>
      <c r="H906" s="45" t="s">
        <v>106</v>
      </c>
      <c r="I906" s="47" t="s">
        <v>1469</v>
      </c>
      <c r="J906" s="46" t="s">
        <v>2604</v>
      </c>
      <c r="K906" t="str">
        <f t="shared" si="14"/>
        <v>M</v>
      </c>
    </row>
    <row r="907" spans="1:11">
      <c r="A907" s="75" t="s">
        <v>1270</v>
      </c>
      <c r="B907" s="45" t="str">
        <f>_xlfn.XLOOKUP(Tabla8[[#This Row],[Codigo Area Liquidacion]],TBLAREA[PLANTA],TBLAREA[PROG])</f>
        <v>13</v>
      </c>
      <c r="C907" s="46" t="s">
        <v>11</v>
      </c>
      <c r="D907" s="45" t="str">
        <f>Tabla8[[#This Row],[Numero Documento]]&amp;Tabla8[[#This Row],[PROG]]&amp;LEFT(Tabla8[[#This Row],[Tipo Empleado]],3)</f>
        <v>0010992470413FIJ</v>
      </c>
      <c r="E907" s="45" t="s">
        <v>2646</v>
      </c>
      <c r="F907" s="46" t="s">
        <v>27</v>
      </c>
      <c r="G907" s="45" t="s">
        <v>2639</v>
      </c>
      <c r="H907" s="45" t="s">
        <v>1707</v>
      </c>
      <c r="I907" s="47" t="s">
        <v>1456</v>
      </c>
      <c r="J907" s="46" t="s">
        <v>2604</v>
      </c>
      <c r="K907" t="str">
        <f t="shared" si="14"/>
        <v>M</v>
      </c>
    </row>
    <row r="908" spans="1:11">
      <c r="A908" s="75" t="s">
        <v>1942</v>
      </c>
      <c r="B908" s="45" t="str">
        <f>_xlfn.XLOOKUP(Tabla8[[#This Row],[Codigo Area Liquidacion]],TBLAREA[PLANTA],TBLAREA[PROG])</f>
        <v>01</v>
      </c>
      <c r="C908" s="46" t="s">
        <v>11</v>
      </c>
      <c r="D908" s="45" t="str">
        <f>Tabla8[[#This Row],[Numero Documento]]&amp;Tabla8[[#This Row],[PROG]]&amp;LEFT(Tabla8[[#This Row],[Tipo Empleado]],3)</f>
        <v>0310408311201FIJ</v>
      </c>
      <c r="E908" s="45" t="s">
        <v>1015</v>
      </c>
      <c r="F908" s="46" t="s">
        <v>647</v>
      </c>
      <c r="G908" s="45" t="s">
        <v>2602</v>
      </c>
      <c r="H908" s="45" t="s">
        <v>943</v>
      </c>
      <c r="I908" s="47" t="s">
        <v>1458</v>
      </c>
      <c r="J908" s="46" t="s">
        <v>2604</v>
      </c>
      <c r="K908" t="str">
        <f t="shared" si="14"/>
        <v>M</v>
      </c>
    </row>
    <row r="909" spans="1:11">
      <c r="A909" s="75" t="s">
        <v>1943</v>
      </c>
      <c r="B909" s="45" t="str">
        <f>_xlfn.XLOOKUP(Tabla8[[#This Row],[Codigo Area Liquidacion]],TBLAREA[PLANTA],TBLAREA[PROG])</f>
        <v>01</v>
      </c>
      <c r="C909" s="46" t="s">
        <v>11</v>
      </c>
      <c r="D909" s="45" t="str">
        <f>Tabla8[[#This Row],[Numero Documento]]&amp;Tabla8[[#This Row],[PROG]]&amp;LEFT(Tabla8[[#This Row],[Tipo Empleado]],3)</f>
        <v>0011790615601FIJ</v>
      </c>
      <c r="E909" s="45" t="s">
        <v>237</v>
      </c>
      <c r="F909" s="46" t="s">
        <v>238</v>
      </c>
      <c r="G909" s="45" t="s">
        <v>2602</v>
      </c>
      <c r="H909" s="45" t="s">
        <v>234</v>
      </c>
      <c r="I909" s="47" t="s">
        <v>1475</v>
      </c>
      <c r="J909" s="46" t="s">
        <v>2605</v>
      </c>
      <c r="K909" t="str">
        <f t="shared" si="14"/>
        <v>F</v>
      </c>
    </row>
    <row r="910" spans="1:11">
      <c r="A910" s="75" t="s">
        <v>2812</v>
      </c>
      <c r="B910" s="45" t="str">
        <f>_xlfn.XLOOKUP(Tabla8[[#This Row],[Codigo Area Liquidacion]],TBLAREA[PLANTA],TBLAREA[PROG])</f>
        <v>01</v>
      </c>
      <c r="C910" s="46" t="s">
        <v>2527</v>
      </c>
      <c r="D910" s="45" t="str">
        <f>Tabla8[[#This Row],[Numero Documento]]&amp;Tabla8[[#This Row],[PROG]]&amp;LEFT(Tabla8[[#This Row],[Tipo Empleado]],3)</f>
        <v>4023616928601EMP</v>
      </c>
      <c r="E910" s="45" t="s">
        <v>2811</v>
      </c>
      <c r="F910" s="46" t="s">
        <v>75</v>
      </c>
      <c r="G910" s="45" t="s">
        <v>2602</v>
      </c>
      <c r="H910" s="45" t="s">
        <v>1708</v>
      </c>
      <c r="I910" s="47" t="s">
        <v>1448</v>
      </c>
      <c r="J910" s="46" t="s">
        <v>2605</v>
      </c>
      <c r="K910" t="str">
        <f t="shared" si="14"/>
        <v>F</v>
      </c>
    </row>
    <row r="911" spans="1:11">
      <c r="A911" s="75" t="s">
        <v>3095</v>
      </c>
      <c r="B911" s="45" t="str">
        <f>_xlfn.XLOOKUP(Tabla8[[#This Row],[Codigo Area Liquidacion]],TBLAREA[PLANTA],TBLAREA[PROG])</f>
        <v>01</v>
      </c>
      <c r="C911" s="46" t="s">
        <v>2527</v>
      </c>
      <c r="D911" s="45" t="str">
        <f>Tabla8[[#This Row],[Numero Documento]]&amp;Tabla8[[#This Row],[PROG]]&amp;LEFT(Tabla8[[#This Row],[Tipo Empleado]],3)</f>
        <v>0011892817501EMP</v>
      </c>
      <c r="E911" s="45" t="s">
        <v>3094</v>
      </c>
      <c r="F911" s="46" t="s">
        <v>1005</v>
      </c>
      <c r="G911" s="45" t="s">
        <v>2602</v>
      </c>
      <c r="H911" s="45" t="s">
        <v>1707</v>
      </c>
      <c r="I911" s="47" t="s">
        <v>1456</v>
      </c>
      <c r="J911" s="46" t="s">
        <v>2605</v>
      </c>
      <c r="K911" t="str">
        <f t="shared" si="14"/>
        <v>F</v>
      </c>
    </row>
    <row r="912" spans="1:11">
      <c r="A912" s="75" t="s">
        <v>2856</v>
      </c>
      <c r="B912" s="45" t="str">
        <f>_xlfn.XLOOKUP(Tabla8[[#This Row],[Codigo Area Liquidacion]],TBLAREA[PLANTA],TBLAREA[PROG])</f>
        <v>01</v>
      </c>
      <c r="C912" s="46" t="s">
        <v>11</v>
      </c>
      <c r="D912" s="45" t="str">
        <f>Tabla8[[#This Row],[Numero Documento]]&amp;Tabla8[[#This Row],[PROG]]&amp;LEFT(Tabla8[[#This Row],[Tipo Empleado]],3)</f>
        <v>0011923091001FIJ</v>
      </c>
      <c r="E912" s="45" t="s">
        <v>2855</v>
      </c>
      <c r="F912" s="46" t="s">
        <v>32</v>
      </c>
      <c r="G912" s="45" t="s">
        <v>2602</v>
      </c>
      <c r="H912" s="45" t="s">
        <v>943</v>
      </c>
      <c r="I912" s="47" t="s">
        <v>1458</v>
      </c>
      <c r="J912" s="46" t="s">
        <v>2605</v>
      </c>
      <c r="K912" t="str">
        <f t="shared" si="14"/>
        <v>F</v>
      </c>
    </row>
    <row r="913" spans="1:11">
      <c r="A913" s="75" t="s">
        <v>2369</v>
      </c>
      <c r="B913" s="45" t="str">
        <f>_xlfn.XLOOKUP(Tabla8[[#This Row],[Codigo Area Liquidacion]],TBLAREA[PLANTA],TBLAREA[PROG])</f>
        <v>01</v>
      </c>
      <c r="C913" s="46" t="s">
        <v>2527</v>
      </c>
      <c r="D913" s="45" t="str">
        <f>Tabla8[[#This Row],[Numero Documento]]&amp;Tabla8[[#This Row],[PROG]]&amp;LEFT(Tabla8[[#This Row],[Tipo Empleado]],3)</f>
        <v>4022426711801EMP</v>
      </c>
      <c r="E913" s="45" t="s">
        <v>1649</v>
      </c>
      <c r="F913" s="46" t="s">
        <v>1399</v>
      </c>
      <c r="G913" s="45" t="s">
        <v>2602</v>
      </c>
      <c r="H913" s="45" t="s">
        <v>314</v>
      </c>
      <c r="I913" s="47" t="s">
        <v>1473</v>
      </c>
      <c r="J913" s="46" t="s">
        <v>2605</v>
      </c>
      <c r="K913" t="str">
        <f t="shared" si="14"/>
        <v>F</v>
      </c>
    </row>
    <row r="914" spans="1:11">
      <c r="A914" s="75" t="s">
        <v>1944</v>
      </c>
      <c r="B914" s="45" t="str">
        <f>_xlfn.XLOOKUP(Tabla8[[#This Row],[Codigo Area Liquidacion]],TBLAREA[PLANTA],TBLAREA[PROG])</f>
        <v>01</v>
      </c>
      <c r="C914" s="46" t="s">
        <v>11</v>
      </c>
      <c r="D914" s="45" t="str">
        <f>Tabla8[[#This Row],[Numero Documento]]&amp;Tabla8[[#This Row],[PROG]]&amp;LEFT(Tabla8[[#This Row],[Tipo Empleado]],3)</f>
        <v>4022477175401FIJ</v>
      </c>
      <c r="E914" s="45" t="s">
        <v>1746</v>
      </c>
      <c r="F914" s="46" t="s">
        <v>8</v>
      </c>
      <c r="G914" s="45" t="s">
        <v>2602</v>
      </c>
      <c r="H914" s="45" t="s">
        <v>1708</v>
      </c>
      <c r="I914" s="47" t="s">
        <v>1448</v>
      </c>
      <c r="J914" s="46" t="s">
        <v>2605</v>
      </c>
      <c r="K914" t="str">
        <f t="shared" si="14"/>
        <v>F</v>
      </c>
    </row>
    <row r="915" spans="1:11">
      <c r="A915" s="75" t="s">
        <v>1348</v>
      </c>
      <c r="B915" s="45" t="str">
        <f>_xlfn.XLOOKUP(Tabla8[[#This Row],[Codigo Area Liquidacion]],TBLAREA[PLANTA],TBLAREA[PROG])</f>
        <v>11</v>
      </c>
      <c r="C915" s="46" t="s">
        <v>11</v>
      </c>
      <c r="D915" s="45" t="str">
        <f>Tabla8[[#This Row],[Numero Documento]]&amp;Tabla8[[#This Row],[PROG]]&amp;LEFT(Tabla8[[#This Row],[Tipo Empleado]],3)</f>
        <v>0010009236011FIJ</v>
      </c>
      <c r="E915" s="45" t="s">
        <v>302</v>
      </c>
      <c r="F915" s="46" t="s">
        <v>10</v>
      </c>
      <c r="G915" s="45" t="s">
        <v>2610</v>
      </c>
      <c r="H915" s="45" t="s">
        <v>301</v>
      </c>
      <c r="I915" s="47" t="s">
        <v>1486</v>
      </c>
      <c r="J915" s="46" t="s">
        <v>2605</v>
      </c>
      <c r="K915" t="str">
        <f t="shared" si="14"/>
        <v>F</v>
      </c>
    </row>
    <row r="916" spans="1:11">
      <c r="A916" s="75" t="s">
        <v>1945</v>
      </c>
      <c r="B916" s="45" t="str">
        <f>_xlfn.XLOOKUP(Tabla8[[#This Row],[Codigo Area Liquidacion]],TBLAREA[PLANTA],TBLAREA[PROG])</f>
        <v>01</v>
      </c>
      <c r="C916" s="46" t="s">
        <v>11</v>
      </c>
      <c r="D916" s="45" t="str">
        <f>Tabla8[[#This Row],[Numero Documento]]&amp;Tabla8[[#This Row],[PROG]]&amp;LEFT(Tabla8[[#This Row],[Tipo Empleado]],3)</f>
        <v>0010929068401FIJ</v>
      </c>
      <c r="E916" s="45" t="s">
        <v>967</v>
      </c>
      <c r="F916" s="46" t="s">
        <v>32</v>
      </c>
      <c r="G916" s="45" t="s">
        <v>2602</v>
      </c>
      <c r="H916" s="45" t="s">
        <v>943</v>
      </c>
      <c r="I916" s="47" t="s">
        <v>1458</v>
      </c>
      <c r="J916" s="46" t="s">
        <v>2605</v>
      </c>
      <c r="K916" t="str">
        <f t="shared" si="14"/>
        <v>F</v>
      </c>
    </row>
    <row r="917" spans="1:11">
      <c r="A917" s="75" t="s">
        <v>1946</v>
      </c>
      <c r="B917" s="45" t="str">
        <f>_xlfn.XLOOKUP(Tabla8[[#This Row],[Codigo Area Liquidacion]],TBLAREA[PLANTA],TBLAREA[PROG])</f>
        <v>01</v>
      </c>
      <c r="C917" s="46" t="s">
        <v>11</v>
      </c>
      <c r="D917" s="45" t="str">
        <f>Tabla8[[#This Row],[Numero Documento]]&amp;Tabla8[[#This Row],[PROG]]&amp;LEFT(Tabla8[[#This Row],[Tipo Empleado]],3)</f>
        <v>4021369428001FIJ</v>
      </c>
      <c r="E917" s="45" t="s">
        <v>1029</v>
      </c>
      <c r="F917" s="46" t="s">
        <v>10</v>
      </c>
      <c r="G917" s="45" t="s">
        <v>2602</v>
      </c>
      <c r="H917" s="45" t="s">
        <v>474</v>
      </c>
      <c r="I917" s="47" t="s">
        <v>1477</v>
      </c>
      <c r="J917" s="46" t="s">
        <v>2605</v>
      </c>
      <c r="K917" t="str">
        <f t="shared" si="14"/>
        <v>F</v>
      </c>
    </row>
    <row r="918" spans="1:11">
      <c r="A918" s="75" t="s">
        <v>2274</v>
      </c>
      <c r="B918" s="45" t="str">
        <f>_xlfn.XLOOKUP(Tabla8[[#This Row],[Codigo Area Liquidacion]],TBLAREA[PLANTA],TBLAREA[PROG])</f>
        <v>11</v>
      </c>
      <c r="C918" s="46" t="s">
        <v>11</v>
      </c>
      <c r="D918" s="45" t="str">
        <f>Tabla8[[#This Row],[Numero Documento]]&amp;Tabla8[[#This Row],[PROG]]&amp;LEFT(Tabla8[[#This Row],[Tipo Empleado]],3)</f>
        <v>0010006162111FIJ</v>
      </c>
      <c r="E918" s="45" t="s">
        <v>128</v>
      </c>
      <c r="F918" s="46" t="s">
        <v>111</v>
      </c>
      <c r="G918" s="45" t="s">
        <v>2610</v>
      </c>
      <c r="H918" s="45" t="s">
        <v>106</v>
      </c>
      <c r="I918" s="47" t="s">
        <v>1469</v>
      </c>
      <c r="J918" s="46" t="s">
        <v>2604</v>
      </c>
      <c r="K918" t="str">
        <f t="shared" si="14"/>
        <v>M</v>
      </c>
    </row>
    <row r="919" spans="1:11">
      <c r="A919" s="75" t="s">
        <v>1947</v>
      </c>
      <c r="B919" s="45" t="str">
        <f>_xlfn.XLOOKUP(Tabla8[[#This Row],[Codigo Area Liquidacion]],TBLAREA[PLANTA],TBLAREA[PROG])</f>
        <v>01</v>
      </c>
      <c r="C919" s="46" t="s">
        <v>11</v>
      </c>
      <c r="D919" s="45" t="str">
        <f>Tabla8[[#This Row],[Numero Documento]]&amp;Tabla8[[#This Row],[PROG]]&amp;LEFT(Tabla8[[#This Row],[Tipo Empleado]],3)</f>
        <v>0010069499101FIJ</v>
      </c>
      <c r="E919" s="45" t="s">
        <v>334</v>
      </c>
      <c r="F919" s="46" t="s">
        <v>82</v>
      </c>
      <c r="G919" s="45" t="s">
        <v>2602</v>
      </c>
      <c r="H919" s="45" t="s">
        <v>333</v>
      </c>
      <c r="I919" s="47" t="s">
        <v>1459</v>
      </c>
      <c r="J919" s="46" t="s">
        <v>2604</v>
      </c>
      <c r="K919" t="str">
        <f t="shared" si="14"/>
        <v>M</v>
      </c>
    </row>
    <row r="920" spans="1:11">
      <c r="A920" s="75" t="s">
        <v>2500</v>
      </c>
      <c r="B920" s="45" t="str">
        <f>_xlfn.XLOOKUP(Tabla8[[#This Row],[Codigo Area Liquidacion]],TBLAREA[PLANTA],TBLAREA[PROG])</f>
        <v>01</v>
      </c>
      <c r="C920" s="46" t="s">
        <v>2535</v>
      </c>
      <c r="D920" s="45" t="str">
        <f>Tabla8[[#This Row],[Numero Documento]]&amp;Tabla8[[#This Row],[PROG]]&amp;LEFT(Tabla8[[#This Row],[Tipo Empleado]],3)</f>
        <v>2240037754901PER</v>
      </c>
      <c r="E920" s="45" t="s">
        <v>1578</v>
      </c>
      <c r="F920" s="46" t="s">
        <v>895</v>
      </c>
      <c r="G920" s="45" t="s">
        <v>2602</v>
      </c>
      <c r="H920" s="45" t="s">
        <v>943</v>
      </c>
      <c r="I920" s="47" t="s">
        <v>1458</v>
      </c>
      <c r="J920" s="46" t="s">
        <v>2604</v>
      </c>
      <c r="K920" t="str">
        <f t="shared" si="14"/>
        <v>M</v>
      </c>
    </row>
    <row r="921" spans="1:11">
      <c r="A921" s="75" t="s">
        <v>2671</v>
      </c>
      <c r="B921" s="45" t="str">
        <f>_xlfn.XLOOKUP(Tabla8[[#This Row],[Codigo Area Liquidacion]],TBLAREA[PLANTA],TBLAREA[PROG])</f>
        <v>01</v>
      </c>
      <c r="C921" s="46" t="s">
        <v>11</v>
      </c>
      <c r="D921" s="45" t="str">
        <f>Tabla8[[#This Row],[Numero Documento]]&amp;Tabla8[[#This Row],[PROG]]&amp;LEFT(Tabla8[[#This Row],[Tipo Empleado]],3)</f>
        <v>0010722691201FIJ</v>
      </c>
      <c r="E921" s="45" t="s">
        <v>2655</v>
      </c>
      <c r="F921" s="46" t="s">
        <v>8</v>
      </c>
      <c r="G921" s="45" t="s">
        <v>2602</v>
      </c>
      <c r="H921" s="45" t="s">
        <v>576</v>
      </c>
      <c r="I921" s="47" t="s">
        <v>1487</v>
      </c>
      <c r="J921" s="46" t="s">
        <v>2605</v>
      </c>
      <c r="K921" t="str">
        <f t="shared" si="14"/>
        <v>F</v>
      </c>
    </row>
    <row r="922" spans="1:11">
      <c r="A922" s="75" t="s">
        <v>2055</v>
      </c>
      <c r="B922" s="45" t="str">
        <f>_xlfn.XLOOKUP(Tabla8[[#This Row],[Codigo Area Liquidacion]],TBLAREA[PLANTA],TBLAREA[PROG])</f>
        <v>13</v>
      </c>
      <c r="C922" s="46" t="s">
        <v>11</v>
      </c>
      <c r="D922" s="45" t="str">
        <f>Tabla8[[#This Row],[Numero Documento]]&amp;Tabla8[[#This Row],[PROG]]&amp;LEFT(Tabla8[[#This Row],[Tipo Empleado]],3)</f>
        <v>0010294977313FIJ</v>
      </c>
      <c r="E922" s="45" t="s">
        <v>534</v>
      </c>
      <c r="F922" s="46" t="s">
        <v>535</v>
      </c>
      <c r="G922" s="45" t="s">
        <v>2639</v>
      </c>
      <c r="H922" s="45" t="s">
        <v>1707</v>
      </c>
      <c r="I922" s="47" t="s">
        <v>1456</v>
      </c>
      <c r="J922" s="46" t="s">
        <v>2604</v>
      </c>
      <c r="K922" t="str">
        <f t="shared" si="14"/>
        <v>M</v>
      </c>
    </row>
    <row r="923" spans="1:11">
      <c r="A923" s="75" t="s">
        <v>1948</v>
      </c>
      <c r="B923" s="45" t="str">
        <f>_xlfn.XLOOKUP(Tabla8[[#This Row],[Codigo Area Liquidacion]],TBLAREA[PLANTA],TBLAREA[PROG])</f>
        <v>01</v>
      </c>
      <c r="C923" s="46" t="s">
        <v>11</v>
      </c>
      <c r="D923" s="45" t="str">
        <f>Tabla8[[#This Row],[Numero Documento]]&amp;Tabla8[[#This Row],[PROG]]&amp;LEFT(Tabla8[[#This Row],[Tipo Empleado]],3)</f>
        <v>4022355915001FIJ</v>
      </c>
      <c r="E923" s="45" t="s">
        <v>807</v>
      </c>
      <c r="F923" s="46" t="s">
        <v>59</v>
      </c>
      <c r="G923" s="45" t="s">
        <v>2602</v>
      </c>
      <c r="H923" s="45" t="s">
        <v>1708</v>
      </c>
      <c r="I923" s="47" t="s">
        <v>1448</v>
      </c>
      <c r="J923" s="46" t="s">
        <v>2604</v>
      </c>
      <c r="K923" t="str">
        <f t="shared" si="14"/>
        <v>M</v>
      </c>
    </row>
    <row r="924" spans="1:11">
      <c r="A924" s="75" t="s">
        <v>1272</v>
      </c>
      <c r="B924" s="45" t="str">
        <f>_xlfn.XLOOKUP(Tabla8[[#This Row],[Codigo Area Liquidacion]],TBLAREA[PLANTA],TBLAREA[PROG])</f>
        <v>13</v>
      </c>
      <c r="C924" s="46" t="s">
        <v>11</v>
      </c>
      <c r="D924" s="45" t="str">
        <f>Tabla8[[#This Row],[Numero Documento]]&amp;Tabla8[[#This Row],[PROG]]&amp;LEFT(Tabla8[[#This Row],[Tipo Empleado]],3)</f>
        <v>0010565308313FIJ</v>
      </c>
      <c r="E924" s="45" t="s">
        <v>686</v>
      </c>
      <c r="F924" s="46" t="s">
        <v>687</v>
      </c>
      <c r="G924" s="45" t="s">
        <v>2639</v>
      </c>
      <c r="H924" s="45" t="s">
        <v>679</v>
      </c>
      <c r="I924" s="47" t="s">
        <v>1484</v>
      </c>
      <c r="J924" s="46" t="s">
        <v>2604</v>
      </c>
      <c r="K924" t="str">
        <f t="shared" si="14"/>
        <v>M</v>
      </c>
    </row>
    <row r="925" spans="1:11">
      <c r="A925" s="75" t="s">
        <v>2083</v>
      </c>
      <c r="B925" s="45" t="str">
        <f>_xlfn.XLOOKUP(Tabla8[[#This Row],[Codigo Area Liquidacion]],TBLAREA[PLANTA],TBLAREA[PROG])</f>
        <v>13</v>
      </c>
      <c r="C925" s="46" t="s">
        <v>11</v>
      </c>
      <c r="D925" s="45" t="str">
        <f>Tabla8[[#This Row],[Numero Documento]]&amp;Tabla8[[#This Row],[PROG]]&amp;LEFT(Tabla8[[#This Row],[Tipo Empleado]],3)</f>
        <v>0011015097613FIJ</v>
      </c>
      <c r="E925" s="45" t="s">
        <v>929</v>
      </c>
      <c r="F925" s="46" t="s">
        <v>59</v>
      </c>
      <c r="G925" s="45" t="s">
        <v>2639</v>
      </c>
      <c r="H925" s="45" t="s">
        <v>1705</v>
      </c>
      <c r="I925" s="47" t="s">
        <v>1461</v>
      </c>
      <c r="J925" s="46" t="s">
        <v>2604</v>
      </c>
      <c r="K925" t="str">
        <f t="shared" si="14"/>
        <v>M</v>
      </c>
    </row>
    <row r="926" spans="1:11">
      <c r="A926" s="75" t="s">
        <v>1949</v>
      </c>
      <c r="B926" s="45" t="str">
        <f>_xlfn.XLOOKUP(Tabla8[[#This Row],[Codigo Area Liquidacion]],TBLAREA[PLANTA],TBLAREA[PROG])</f>
        <v>01</v>
      </c>
      <c r="C926" s="46" t="s">
        <v>11</v>
      </c>
      <c r="D926" s="45" t="str">
        <f>Tabla8[[#This Row],[Numero Documento]]&amp;Tabla8[[#This Row],[PROG]]&amp;LEFT(Tabla8[[#This Row],[Tipo Empleado]],3)</f>
        <v>0230076965601FIJ</v>
      </c>
      <c r="E926" s="45" t="s">
        <v>808</v>
      </c>
      <c r="F926" s="46" t="s">
        <v>799</v>
      </c>
      <c r="G926" s="45" t="s">
        <v>2602</v>
      </c>
      <c r="H926" s="45" t="s">
        <v>1708</v>
      </c>
      <c r="I926" s="47" t="s">
        <v>1448</v>
      </c>
      <c r="J926" s="46" t="s">
        <v>2604</v>
      </c>
      <c r="K926" t="str">
        <f t="shared" si="14"/>
        <v>M</v>
      </c>
    </row>
    <row r="927" spans="1:11">
      <c r="A927" s="75" t="s">
        <v>2371</v>
      </c>
      <c r="B927" s="45" t="str">
        <f>_xlfn.XLOOKUP(Tabla8[[#This Row],[Codigo Area Liquidacion]],TBLAREA[PLANTA],TBLAREA[PROG])</f>
        <v>01</v>
      </c>
      <c r="C927" s="46" t="s">
        <v>2527</v>
      </c>
      <c r="D927" s="45" t="str">
        <f>Tabla8[[#This Row],[Numero Documento]]&amp;Tabla8[[#This Row],[PROG]]&amp;LEFT(Tabla8[[#This Row],[Tipo Empleado]],3)</f>
        <v>2230022027801EMP</v>
      </c>
      <c r="E927" s="45" t="s">
        <v>2370</v>
      </c>
      <c r="F927" s="46" t="s">
        <v>129</v>
      </c>
      <c r="G927" s="45" t="s">
        <v>2602</v>
      </c>
      <c r="H927" s="45" t="s">
        <v>591</v>
      </c>
      <c r="I927" s="47" t="s">
        <v>1450</v>
      </c>
      <c r="J927" s="46" t="s">
        <v>2604</v>
      </c>
      <c r="K927" t="str">
        <f t="shared" si="14"/>
        <v>M</v>
      </c>
    </row>
    <row r="928" spans="1:11">
      <c r="A928" s="75" t="s">
        <v>2732</v>
      </c>
      <c r="B928" s="45" t="str">
        <f>_xlfn.XLOOKUP(Tabla8[[#This Row],[Codigo Area Liquidacion]],TBLAREA[PLANTA],TBLAREA[PROG])</f>
        <v>01</v>
      </c>
      <c r="C928" s="46" t="s">
        <v>2527</v>
      </c>
      <c r="D928" s="45" t="str">
        <f>Tabla8[[#This Row],[Numero Documento]]&amp;Tabla8[[#This Row],[PROG]]&amp;LEFT(Tabla8[[#This Row],[Tipo Empleado]],3)</f>
        <v>0011757831001EMP</v>
      </c>
      <c r="E928" s="45" t="s">
        <v>2702</v>
      </c>
      <c r="F928" s="46" t="s">
        <v>129</v>
      </c>
      <c r="G928" s="45" t="s">
        <v>2602</v>
      </c>
      <c r="H928" s="45" t="s">
        <v>73</v>
      </c>
      <c r="I928" s="47" t="s">
        <v>1463</v>
      </c>
      <c r="J928" s="46" t="s">
        <v>2604</v>
      </c>
      <c r="K928" t="str">
        <f t="shared" si="14"/>
        <v>M</v>
      </c>
    </row>
    <row r="929" spans="1:11">
      <c r="A929" s="75" t="s">
        <v>1950</v>
      </c>
      <c r="B929" s="45" t="str">
        <f>_xlfn.XLOOKUP(Tabla8[[#This Row],[Codigo Area Liquidacion]],TBLAREA[PLANTA],TBLAREA[PROG])</f>
        <v>01</v>
      </c>
      <c r="C929" s="46" t="s">
        <v>11</v>
      </c>
      <c r="D929" s="45" t="str">
        <f>Tabla8[[#This Row],[Numero Documento]]&amp;Tabla8[[#This Row],[PROG]]&amp;LEFT(Tabla8[[#This Row],[Tipo Empleado]],3)</f>
        <v>0130038382301FIJ</v>
      </c>
      <c r="E929" s="45" t="s">
        <v>589</v>
      </c>
      <c r="F929" s="46" t="s">
        <v>127</v>
      </c>
      <c r="G929" s="45" t="s">
        <v>2602</v>
      </c>
      <c r="H929" s="45" t="s">
        <v>576</v>
      </c>
      <c r="I929" s="47" t="s">
        <v>1487</v>
      </c>
      <c r="J929" s="46" t="s">
        <v>2604</v>
      </c>
      <c r="K929" t="str">
        <f t="shared" si="14"/>
        <v>M</v>
      </c>
    </row>
    <row r="930" spans="1:11">
      <c r="A930" s="75" t="s">
        <v>1951</v>
      </c>
      <c r="B930" s="45" t="str">
        <f>_xlfn.XLOOKUP(Tabla8[[#This Row],[Codigo Area Liquidacion]],TBLAREA[PLANTA],TBLAREA[PROG])</f>
        <v>01</v>
      </c>
      <c r="C930" s="46" t="s">
        <v>11</v>
      </c>
      <c r="D930" s="45" t="str">
        <f>Tabla8[[#This Row],[Numero Documento]]&amp;Tabla8[[#This Row],[PROG]]&amp;LEFT(Tabla8[[#This Row],[Tipo Empleado]],3)</f>
        <v>0010183064401FIJ</v>
      </c>
      <c r="E930" s="45" t="s">
        <v>271</v>
      </c>
      <c r="F930" s="46" t="s">
        <v>254</v>
      </c>
      <c r="G930" s="45" t="s">
        <v>2602</v>
      </c>
      <c r="H930" s="45" t="s">
        <v>269</v>
      </c>
      <c r="I930" s="47" t="s">
        <v>1490</v>
      </c>
      <c r="J930" s="46" t="s">
        <v>2604</v>
      </c>
      <c r="K930" t="str">
        <f t="shared" si="14"/>
        <v>M</v>
      </c>
    </row>
    <row r="931" spans="1:11">
      <c r="A931" s="75" t="s">
        <v>2501</v>
      </c>
      <c r="B931" s="45" t="str">
        <f>_xlfn.XLOOKUP(Tabla8[[#This Row],[Codigo Area Liquidacion]],TBLAREA[PLANTA],TBLAREA[PROG])</f>
        <v>01</v>
      </c>
      <c r="C931" s="46" t="s">
        <v>2535</v>
      </c>
      <c r="D931" s="45" t="str">
        <f>Tabla8[[#This Row],[Numero Documento]]&amp;Tabla8[[#This Row],[PROG]]&amp;LEFT(Tabla8[[#This Row],[Tipo Empleado]],3)</f>
        <v>0011382125001PER</v>
      </c>
      <c r="E931" s="45" t="s">
        <v>1442</v>
      </c>
      <c r="F931" s="46" t="s">
        <v>895</v>
      </c>
      <c r="G931" s="45" t="s">
        <v>2602</v>
      </c>
      <c r="H931" s="45" t="s">
        <v>323</v>
      </c>
      <c r="I931" s="47" t="s">
        <v>1495</v>
      </c>
      <c r="J931" s="46" t="s">
        <v>2604</v>
      </c>
      <c r="K931" t="str">
        <f t="shared" si="14"/>
        <v>M</v>
      </c>
    </row>
    <row r="932" spans="1:11">
      <c r="A932" s="75" t="s">
        <v>1952</v>
      </c>
      <c r="B932" s="45" t="str">
        <f>_xlfn.XLOOKUP(Tabla8[[#This Row],[Codigo Area Liquidacion]],TBLAREA[PLANTA],TBLAREA[PROG])</f>
        <v>01</v>
      </c>
      <c r="C932" s="46" t="s">
        <v>11</v>
      </c>
      <c r="D932" s="45" t="str">
        <f>Tabla8[[#This Row],[Numero Documento]]&amp;Tabla8[[#This Row],[PROG]]&amp;LEFT(Tabla8[[#This Row],[Tipo Empleado]],3)</f>
        <v>0010143186401FIJ</v>
      </c>
      <c r="E932" s="45" t="s">
        <v>2633</v>
      </c>
      <c r="F932" s="46" t="s">
        <v>671</v>
      </c>
      <c r="G932" s="45" t="s">
        <v>2602</v>
      </c>
      <c r="H932" s="45" t="s">
        <v>943</v>
      </c>
      <c r="I932" s="47" t="s">
        <v>1458</v>
      </c>
      <c r="J932" s="46" t="s">
        <v>2605</v>
      </c>
      <c r="K932" t="str">
        <f t="shared" si="14"/>
        <v>F</v>
      </c>
    </row>
    <row r="933" spans="1:11">
      <c r="A933" s="75" t="s">
        <v>2373</v>
      </c>
      <c r="B933" s="45" t="str">
        <f>_xlfn.XLOOKUP(Tabla8[[#This Row],[Codigo Area Liquidacion]],TBLAREA[PLANTA],TBLAREA[PROG])</f>
        <v>01</v>
      </c>
      <c r="C933" s="46" t="s">
        <v>2527</v>
      </c>
      <c r="D933" s="45" t="str">
        <f>Tabla8[[#This Row],[Numero Documento]]&amp;Tabla8[[#This Row],[PROG]]&amp;LEFT(Tabla8[[#This Row],[Tipo Empleado]],3)</f>
        <v>4022204719901EMP</v>
      </c>
      <c r="E933" s="45" t="s">
        <v>2372</v>
      </c>
      <c r="F933" s="46" t="s">
        <v>1399</v>
      </c>
      <c r="G933" s="45" t="s">
        <v>2602</v>
      </c>
      <c r="H933" s="45" t="s">
        <v>314</v>
      </c>
      <c r="I933" s="47" t="s">
        <v>1473</v>
      </c>
      <c r="J933" s="46" t="s">
        <v>2605</v>
      </c>
      <c r="K933" t="str">
        <f t="shared" si="14"/>
        <v>F</v>
      </c>
    </row>
    <row r="934" spans="1:11">
      <c r="A934" s="75" t="s">
        <v>2056</v>
      </c>
      <c r="B934" s="45" t="str">
        <f>_xlfn.XLOOKUP(Tabla8[[#This Row],[Codigo Area Liquidacion]],TBLAREA[PLANTA],TBLAREA[PROG])</f>
        <v>13</v>
      </c>
      <c r="C934" s="46" t="s">
        <v>11</v>
      </c>
      <c r="D934" s="45" t="str">
        <f>Tabla8[[#This Row],[Numero Documento]]&amp;Tabla8[[#This Row],[PROG]]&amp;LEFT(Tabla8[[#This Row],[Tipo Empleado]],3)</f>
        <v>0010406988513FIJ</v>
      </c>
      <c r="E934" s="45" t="s">
        <v>536</v>
      </c>
      <c r="F934" s="46" t="s">
        <v>383</v>
      </c>
      <c r="G934" s="45" t="s">
        <v>2639</v>
      </c>
      <c r="H934" s="45" t="s">
        <v>1707</v>
      </c>
      <c r="I934" s="47" t="s">
        <v>1456</v>
      </c>
      <c r="J934" s="46" t="s">
        <v>2604</v>
      </c>
      <c r="K934" t="str">
        <f t="shared" si="14"/>
        <v>M</v>
      </c>
    </row>
    <row r="935" spans="1:11">
      <c r="A935" s="75" t="s">
        <v>1953</v>
      </c>
      <c r="B935" s="45" t="str">
        <f>_xlfn.XLOOKUP(Tabla8[[#This Row],[Codigo Area Liquidacion]],TBLAREA[PLANTA],TBLAREA[PROG])</f>
        <v>01</v>
      </c>
      <c r="C935" s="46" t="s">
        <v>11</v>
      </c>
      <c r="D935" s="45" t="str">
        <f>Tabla8[[#This Row],[Numero Documento]]&amp;Tabla8[[#This Row],[PROG]]&amp;LEFT(Tabla8[[#This Row],[Tipo Empleado]],3)</f>
        <v>0010912248101FIJ</v>
      </c>
      <c r="E935" s="45" t="s">
        <v>672</v>
      </c>
      <c r="F935" s="46" t="s">
        <v>127</v>
      </c>
      <c r="G935" s="45" t="s">
        <v>2602</v>
      </c>
      <c r="H935" s="45" t="s">
        <v>943</v>
      </c>
      <c r="I935" s="47" t="s">
        <v>1458</v>
      </c>
      <c r="J935" s="46" t="s">
        <v>2604</v>
      </c>
      <c r="K935" t="str">
        <f t="shared" si="14"/>
        <v>M</v>
      </c>
    </row>
    <row r="936" spans="1:11">
      <c r="A936" s="75" t="s">
        <v>2411</v>
      </c>
      <c r="B936" s="45" t="str">
        <f>_xlfn.XLOOKUP(Tabla8[[#This Row],[Codigo Area Liquidacion]],TBLAREA[PLANTA],TBLAREA[PROG])</f>
        <v>01</v>
      </c>
      <c r="C936" s="46" t="s">
        <v>2536</v>
      </c>
      <c r="D936" s="45" t="str">
        <f>Tabla8[[#This Row],[Numero Documento]]&amp;Tabla8[[#This Row],[PROG]]&amp;LEFT(Tabla8[[#This Row],[Tipo Empleado]],3)</f>
        <v>0010244721601TRA</v>
      </c>
      <c r="E936" s="45" t="s">
        <v>877</v>
      </c>
      <c r="F936" s="46" t="s">
        <v>598</v>
      </c>
      <c r="G936" s="45" t="s">
        <v>2602</v>
      </c>
      <c r="H936" s="45" t="s">
        <v>943</v>
      </c>
      <c r="I936" s="47" t="s">
        <v>1458</v>
      </c>
      <c r="J936" s="46" t="s">
        <v>2604</v>
      </c>
      <c r="K936" t="str">
        <f t="shared" si="14"/>
        <v>M</v>
      </c>
    </row>
    <row r="937" spans="1:11">
      <c r="A937" s="75" t="s">
        <v>3097</v>
      </c>
      <c r="B937" s="45" t="str">
        <f>_xlfn.XLOOKUP(Tabla8[[#This Row],[Codigo Area Liquidacion]],TBLAREA[PLANTA],TBLAREA[PROG])</f>
        <v>01</v>
      </c>
      <c r="C937" s="46" t="s">
        <v>2527</v>
      </c>
      <c r="D937" s="45" t="str">
        <f>Tabla8[[#This Row],[Numero Documento]]&amp;Tabla8[[#This Row],[PROG]]&amp;LEFT(Tabla8[[#This Row],[Tipo Empleado]],3)</f>
        <v>0011545615401EMP</v>
      </c>
      <c r="E937" s="45" t="s">
        <v>3096</v>
      </c>
      <c r="F937" s="46" t="s">
        <v>129</v>
      </c>
      <c r="G937" s="45" t="s">
        <v>2602</v>
      </c>
      <c r="H937" s="45" t="s">
        <v>189</v>
      </c>
      <c r="I937" s="47" t="s">
        <v>1491</v>
      </c>
      <c r="J937" s="46" t="s">
        <v>2604</v>
      </c>
      <c r="K937" t="str">
        <f t="shared" si="14"/>
        <v>M</v>
      </c>
    </row>
    <row r="938" spans="1:11">
      <c r="A938" s="75" t="s">
        <v>1954</v>
      </c>
      <c r="B938" s="45" t="str">
        <f>_xlfn.XLOOKUP(Tabla8[[#This Row],[Codigo Area Liquidacion]],TBLAREA[PLANTA],TBLAREA[PROG])</f>
        <v>01</v>
      </c>
      <c r="C938" s="46" t="s">
        <v>11</v>
      </c>
      <c r="D938" s="45" t="str">
        <f>Tabla8[[#This Row],[Numero Documento]]&amp;Tabla8[[#This Row],[PROG]]&amp;LEFT(Tabla8[[#This Row],[Tipo Empleado]],3)</f>
        <v>0010005651401FIJ</v>
      </c>
      <c r="E938" s="45" t="s">
        <v>225</v>
      </c>
      <c r="F938" s="46" t="s">
        <v>192</v>
      </c>
      <c r="G938" s="45" t="s">
        <v>2602</v>
      </c>
      <c r="H938" s="45" t="s">
        <v>943</v>
      </c>
      <c r="I938" s="47" t="s">
        <v>1458</v>
      </c>
      <c r="J938" s="46" t="s">
        <v>2604</v>
      </c>
      <c r="K938" t="str">
        <f t="shared" si="14"/>
        <v>M</v>
      </c>
    </row>
    <row r="939" spans="1:11">
      <c r="A939" s="75" t="s">
        <v>1955</v>
      </c>
      <c r="B939" s="45" t="str">
        <f>_xlfn.XLOOKUP(Tabla8[[#This Row],[Codigo Area Liquidacion]],TBLAREA[PLANTA],TBLAREA[PROG])</f>
        <v>01</v>
      </c>
      <c r="C939" s="46" t="s">
        <v>11</v>
      </c>
      <c r="D939" s="45" t="str">
        <f>Tabla8[[#This Row],[Numero Documento]]&amp;Tabla8[[#This Row],[PROG]]&amp;LEFT(Tabla8[[#This Row],[Tipo Empleado]],3)</f>
        <v>2230159693201FIJ</v>
      </c>
      <c r="E939" s="45" t="s">
        <v>282</v>
      </c>
      <c r="F939" s="46" t="s">
        <v>360</v>
      </c>
      <c r="G939" s="45" t="s">
        <v>2602</v>
      </c>
      <c r="H939" s="45" t="s">
        <v>277</v>
      </c>
      <c r="I939" s="47" t="s">
        <v>1500</v>
      </c>
      <c r="J939" s="46" t="s">
        <v>2604</v>
      </c>
      <c r="K939" t="str">
        <f t="shared" si="14"/>
        <v>M</v>
      </c>
    </row>
    <row r="940" spans="1:11">
      <c r="A940" s="75" t="s">
        <v>2744</v>
      </c>
      <c r="B940" s="45" t="str">
        <f>_xlfn.XLOOKUP(Tabla8[[#This Row],[Codigo Area Liquidacion]],TBLAREA[PLANTA],TBLAREA[PROG])</f>
        <v>01</v>
      </c>
      <c r="C940" s="46" t="s">
        <v>2535</v>
      </c>
      <c r="D940" s="45" t="str">
        <f>Tabla8[[#This Row],[Numero Documento]]&amp;Tabla8[[#This Row],[PROG]]&amp;LEFT(Tabla8[[#This Row],[Tipo Empleado]],3)</f>
        <v>0020095250501PER</v>
      </c>
      <c r="E940" s="45" t="s">
        <v>2716</v>
      </c>
      <c r="F940" s="46" t="s">
        <v>895</v>
      </c>
      <c r="G940" s="45" t="s">
        <v>2602</v>
      </c>
      <c r="H940" s="45" t="s">
        <v>943</v>
      </c>
      <c r="I940" s="47" t="s">
        <v>1458</v>
      </c>
      <c r="J940" s="46" t="s">
        <v>2604</v>
      </c>
      <c r="K940" t="str">
        <f t="shared" si="14"/>
        <v>M</v>
      </c>
    </row>
    <row r="941" spans="1:11">
      <c r="A941" s="75" t="s">
        <v>2229</v>
      </c>
      <c r="B941" s="45" t="str">
        <f>_xlfn.XLOOKUP(Tabla8[[#This Row],[Codigo Area Liquidacion]],TBLAREA[PLANTA],TBLAREA[PROG])</f>
        <v>01</v>
      </c>
      <c r="C941" s="46" t="s">
        <v>2536</v>
      </c>
      <c r="D941" s="45" t="str">
        <f>Tabla8[[#This Row],[Numero Documento]]&amp;Tabla8[[#This Row],[PROG]]&amp;LEFT(Tabla8[[#This Row],[Tipo Empleado]],3)</f>
        <v>0310163067501TRA</v>
      </c>
      <c r="E941" s="45" t="s">
        <v>629</v>
      </c>
      <c r="F941" s="46" t="s">
        <v>127</v>
      </c>
      <c r="G941" s="45" t="s">
        <v>2602</v>
      </c>
      <c r="H941" s="45" t="s">
        <v>601</v>
      </c>
      <c r="I941" s="47" t="s">
        <v>1453</v>
      </c>
      <c r="J941" s="46" t="s">
        <v>2604</v>
      </c>
      <c r="K941" t="str">
        <f t="shared" si="14"/>
        <v>M</v>
      </c>
    </row>
    <row r="942" spans="1:11">
      <c r="A942" s="75" t="s">
        <v>2412</v>
      </c>
      <c r="B942" s="45" t="str">
        <f>_xlfn.XLOOKUP(Tabla8[[#This Row],[Codigo Area Liquidacion]],TBLAREA[PLANTA],TBLAREA[PROG])</f>
        <v>01</v>
      </c>
      <c r="C942" s="46" t="s">
        <v>2536</v>
      </c>
      <c r="D942" s="45" t="str">
        <f>Tabla8[[#This Row],[Numero Documento]]&amp;Tabla8[[#This Row],[PROG]]&amp;LEFT(Tabla8[[#This Row],[Tipo Empleado]],3)</f>
        <v>0010012281101TRA</v>
      </c>
      <c r="E942" s="45" t="s">
        <v>862</v>
      </c>
      <c r="F942" s="46" t="s">
        <v>187</v>
      </c>
      <c r="G942" s="45" t="s">
        <v>2602</v>
      </c>
      <c r="H942" s="45" t="s">
        <v>186</v>
      </c>
      <c r="I942" s="47" t="s">
        <v>1498</v>
      </c>
      <c r="J942" s="46" t="s">
        <v>2604</v>
      </c>
      <c r="K942" t="str">
        <f t="shared" si="14"/>
        <v>M</v>
      </c>
    </row>
    <row r="943" spans="1:11">
      <c r="A943" s="75" t="s">
        <v>1956</v>
      </c>
      <c r="B943" s="45" t="str">
        <f>_xlfn.XLOOKUP(Tabla8[[#This Row],[Codigo Area Liquidacion]],TBLAREA[PLANTA],TBLAREA[PROG])</f>
        <v>01</v>
      </c>
      <c r="C943" s="46" t="s">
        <v>11</v>
      </c>
      <c r="D943" s="45" t="str">
        <f>Tabla8[[#This Row],[Numero Documento]]&amp;Tabla8[[#This Row],[PROG]]&amp;LEFT(Tabla8[[#This Row],[Tipo Empleado]],3)</f>
        <v>0010033730201FIJ</v>
      </c>
      <c r="E943" s="45" t="s">
        <v>1679</v>
      </c>
      <c r="F943" s="46" t="s">
        <v>27</v>
      </c>
      <c r="G943" s="45" t="s">
        <v>2602</v>
      </c>
      <c r="H943" s="45" t="s">
        <v>1708</v>
      </c>
      <c r="I943" s="47" t="s">
        <v>1448</v>
      </c>
      <c r="J943" s="46" t="s">
        <v>2604</v>
      </c>
      <c r="K943" t="str">
        <f t="shared" si="14"/>
        <v>M</v>
      </c>
    </row>
    <row r="944" spans="1:11">
      <c r="A944" s="75" t="s">
        <v>2502</v>
      </c>
      <c r="B944" s="45" t="str">
        <f>_xlfn.XLOOKUP(Tabla8[[#This Row],[Codigo Area Liquidacion]],TBLAREA[PLANTA],TBLAREA[PROG])</f>
        <v>01</v>
      </c>
      <c r="C944" s="46" t="s">
        <v>2535</v>
      </c>
      <c r="D944" s="45" t="str">
        <f>Tabla8[[#This Row],[Numero Documento]]&amp;Tabla8[[#This Row],[PROG]]&amp;LEFT(Tabla8[[#This Row],[Tipo Empleado]],3)</f>
        <v>0011202637201PER</v>
      </c>
      <c r="E944" s="45" t="s">
        <v>940</v>
      </c>
      <c r="F944" s="46" t="s">
        <v>895</v>
      </c>
      <c r="G944" s="45" t="s">
        <v>2602</v>
      </c>
      <c r="H944" s="45" t="s">
        <v>943</v>
      </c>
      <c r="I944" s="47" t="s">
        <v>1458</v>
      </c>
      <c r="J944" s="46" t="s">
        <v>2604</v>
      </c>
      <c r="K944" t="str">
        <f t="shared" si="14"/>
        <v>M</v>
      </c>
    </row>
    <row r="945" spans="1:11">
      <c r="A945" s="75" t="s">
        <v>2374</v>
      </c>
      <c r="B945" s="45" t="str">
        <f>_xlfn.XLOOKUP(Tabla8[[#This Row],[Codigo Area Liquidacion]],TBLAREA[PLANTA],TBLAREA[PROG])</f>
        <v>01</v>
      </c>
      <c r="C945" s="46" t="s">
        <v>2527</v>
      </c>
      <c r="D945" s="45" t="str">
        <f>Tabla8[[#This Row],[Numero Documento]]&amp;Tabla8[[#This Row],[PROG]]&amp;LEFT(Tabla8[[#This Row],[Tipo Empleado]],3)</f>
        <v>0010699531901EMP</v>
      </c>
      <c r="E945" s="45" t="s">
        <v>985</v>
      </c>
      <c r="F945" s="46" t="s">
        <v>59</v>
      </c>
      <c r="G945" s="45" t="s">
        <v>2602</v>
      </c>
      <c r="H945" s="45" t="s">
        <v>1708</v>
      </c>
      <c r="I945" s="47" t="s">
        <v>1448</v>
      </c>
      <c r="J945" s="46" t="s">
        <v>2604</v>
      </c>
      <c r="K945" t="str">
        <f t="shared" si="14"/>
        <v>M</v>
      </c>
    </row>
    <row r="946" spans="1:11">
      <c r="A946" s="75" t="s">
        <v>2503</v>
      </c>
      <c r="B946" s="45" t="str">
        <f>_xlfn.XLOOKUP(Tabla8[[#This Row],[Codigo Area Liquidacion]],TBLAREA[PLANTA],TBLAREA[PROG])</f>
        <v>01</v>
      </c>
      <c r="C946" s="46" t="s">
        <v>2535</v>
      </c>
      <c r="D946" s="45" t="str">
        <f>Tabla8[[#This Row],[Numero Documento]]&amp;Tabla8[[#This Row],[PROG]]&amp;LEFT(Tabla8[[#This Row],[Tipo Empleado]],3)</f>
        <v>0011091669901PER</v>
      </c>
      <c r="E946" s="45" t="s">
        <v>1527</v>
      </c>
      <c r="F946" s="46" t="s">
        <v>895</v>
      </c>
      <c r="G946" s="45" t="s">
        <v>2602</v>
      </c>
      <c r="H946" s="45" t="s">
        <v>943</v>
      </c>
      <c r="I946" s="47" t="s">
        <v>1458</v>
      </c>
      <c r="J946" s="46" t="s">
        <v>2604</v>
      </c>
      <c r="K946" t="str">
        <f t="shared" si="14"/>
        <v>M</v>
      </c>
    </row>
    <row r="947" spans="1:11">
      <c r="A947" s="75" t="s">
        <v>3353</v>
      </c>
      <c r="B947" s="45" t="str">
        <f>_xlfn.XLOOKUP(Tabla8[[#This Row],[Codigo Area Liquidacion]],TBLAREA[PLANTA],TBLAREA[PROG])</f>
        <v>01</v>
      </c>
      <c r="C947" s="46" t="s">
        <v>2527</v>
      </c>
      <c r="D947" s="45" t="str">
        <f>Tabla8[[#This Row],[Numero Documento]]&amp;Tabla8[[#This Row],[PROG]]&amp;LEFT(Tabla8[[#This Row],[Tipo Empleado]],3)</f>
        <v>0500022736201EMP</v>
      </c>
      <c r="E947" s="45" t="s">
        <v>3380</v>
      </c>
      <c r="F947" s="46" t="s">
        <v>983</v>
      </c>
      <c r="G947" s="45" t="s">
        <v>2602</v>
      </c>
      <c r="H947" s="45" t="s">
        <v>942</v>
      </c>
      <c r="I947" s="47" t="s">
        <v>1476</v>
      </c>
      <c r="J947" s="46" t="s">
        <v>2604</v>
      </c>
      <c r="K947" t="str">
        <f t="shared" si="14"/>
        <v>M</v>
      </c>
    </row>
    <row r="948" spans="1:11">
      <c r="A948" s="75" t="s">
        <v>1957</v>
      </c>
      <c r="B948" s="45" t="str">
        <f>_xlfn.XLOOKUP(Tabla8[[#This Row],[Codigo Area Liquidacion]],TBLAREA[PLANTA],TBLAREA[PROG])</f>
        <v>01</v>
      </c>
      <c r="C948" s="46" t="s">
        <v>11</v>
      </c>
      <c r="D948" s="45" t="str">
        <f>Tabla8[[#This Row],[Numero Documento]]&amp;Tabla8[[#This Row],[PROG]]&amp;LEFT(Tabla8[[#This Row],[Tipo Empleado]],3)</f>
        <v>0011807700701FIJ</v>
      </c>
      <c r="E948" s="45" t="s">
        <v>2634</v>
      </c>
      <c r="F948" s="46" t="s">
        <v>360</v>
      </c>
      <c r="G948" s="45" t="s">
        <v>2602</v>
      </c>
      <c r="H948" s="45" t="s">
        <v>1711</v>
      </c>
      <c r="I948" s="47" t="s">
        <v>1478</v>
      </c>
      <c r="J948" s="46" t="s">
        <v>2604</v>
      </c>
      <c r="K948" t="str">
        <f t="shared" si="14"/>
        <v>M</v>
      </c>
    </row>
    <row r="949" spans="1:11">
      <c r="A949" s="75" t="s">
        <v>2413</v>
      </c>
      <c r="B949" s="45" t="str">
        <f>_xlfn.XLOOKUP(Tabla8[[#This Row],[Codigo Area Liquidacion]],TBLAREA[PLANTA],TBLAREA[PROG])</f>
        <v>01</v>
      </c>
      <c r="C949" s="46" t="s">
        <v>2536</v>
      </c>
      <c r="D949" s="45" t="str">
        <f>Tabla8[[#This Row],[Numero Documento]]&amp;Tabla8[[#This Row],[PROG]]&amp;LEFT(Tabla8[[#This Row],[Tipo Empleado]],3)</f>
        <v>0010034457101TRA</v>
      </c>
      <c r="E949" s="45" t="s">
        <v>863</v>
      </c>
      <c r="F949" s="46" t="s">
        <v>463</v>
      </c>
      <c r="G949" s="45" t="s">
        <v>2602</v>
      </c>
      <c r="H949" s="45" t="s">
        <v>186</v>
      </c>
      <c r="I949" s="47" t="s">
        <v>1498</v>
      </c>
      <c r="J949" s="46" t="s">
        <v>2604</v>
      </c>
      <c r="K949" t="str">
        <f t="shared" si="14"/>
        <v>M</v>
      </c>
    </row>
    <row r="950" spans="1:11">
      <c r="A950" s="75" t="s">
        <v>2375</v>
      </c>
      <c r="B950" s="45" t="str">
        <f>_xlfn.XLOOKUP(Tabla8[[#This Row],[Codigo Area Liquidacion]],TBLAREA[PLANTA],TBLAREA[PROG])</f>
        <v>01</v>
      </c>
      <c r="C950" s="46" t="s">
        <v>2527</v>
      </c>
      <c r="D950" s="45" t="str">
        <f>Tabla8[[#This Row],[Numero Documento]]&amp;Tabla8[[#This Row],[PROG]]&amp;LEFT(Tabla8[[#This Row],[Tipo Empleado]],3)</f>
        <v>0230056602901EMP</v>
      </c>
      <c r="E950" s="45" t="s">
        <v>958</v>
      </c>
      <c r="F950" s="46" t="s">
        <v>1422</v>
      </c>
      <c r="G950" s="45" t="s">
        <v>2602</v>
      </c>
      <c r="H950" s="45" t="s">
        <v>552</v>
      </c>
      <c r="I950" s="47" t="s">
        <v>1468</v>
      </c>
      <c r="J950" s="46" t="s">
        <v>2604</v>
      </c>
      <c r="K950" t="str">
        <f t="shared" si="14"/>
        <v>M</v>
      </c>
    </row>
    <row r="951" spans="1:11">
      <c r="A951" s="75" t="s">
        <v>2057</v>
      </c>
      <c r="B951" s="45" t="str">
        <f>_xlfn.XLOOKUP(Tabla8[[#This Row],[Codigo Area Liquidacion]],TBLAREA[PLANTA],TBLAREA[PROG])</f>
        <v>13</v>
      </c>
      <c r="C951" s="46" t="s">
        <v>11</v>
      </c>
      <c r="D951" s="45" t="str">
        <f>Tabla8[[#This Row],[Numero Documento]]&amp;Tabla8[[#This Row],[PROG]]&amp;LEFT(Tabla8[[#This Row],[Tipo Empleado]],3)</f>
        <v>0400001601613FIJ</v>
      </c>
      <c r="E951" s="45" t="s">
        <v>1044</v>
      </c>
      <c r="F951" s="46" t="s">
        <v>127</v>
      </c>
      <c r="G951" s="45" t="s">
        <v>2639</v>
      </c>
      <c r="H951" s="45" t="s">
        <v>1707</v>
      </c>
      <c r="I951" s="47" t="s">
        <v>1456</v>
      </c>
      <c r="J951" s="46" t="s">
        <v>2604</v>
      </c>
      <c r="K951" t="str">
        <f t="shared" si="14"/>
        <v>M</v>
      </c>
    </row>
    <row r="952" spans="1:11">
      <c r="A952" s="75" t="s">
        <v>2230</v>
      </c>
      <c r="B952" s="45" t="str">
        <f>_xlfn.XLOOKUP(Tabla8[[#This Row],[Codigo Area Liquidacion]],TBLAREA[PLANTA],TBLAREA[PROG])</f>
        <v>11</v>
      </c>
      <c r="C952" s="46" t="s">
        <v>11</v>
      </c>
      <c r="D952" s="45" t="str">
        <f>Tabla8[[#This Row],[Numero Documento]]&amp;Tabla8[[#This Row],[PROG]]&amp;LEFT(Tabla8[[#This Row],[Tipo Empleado]],3)</f>
        <v>0010369382611FIJ</v>
      </c>
      <c r="E952" s="45" t="s">
        <v>94</v>
      </c>
      <c r="F952" s="46" t="s">
        <v>95</v>
      </c>
      <c r="G952" s="45" t="s">
        <v>2610</v>
      </c>
      <c r="H952" s="45" t="s">
        <v>73</v>
      </c>
      <c r="I952" s="47" t="s">
        <v>1463</v>
      </c>
      <c r="J952" s="46" t="s">
        <v>2604</v>
      </c>
      <c r="K952" t="str">
        <f t="shared" si="14"/>
        <v>M</v>
      </c>
    </row>
    <row r="953" spans="1:11">
      <c r="A953" s="75" t="s">
        <v>2231</v>
      </c>
      <c r="B953" s="45" t="str">
        <f>_xlfn.XLOOKUP(Tabla8[[#This Row],[Codigo Area Liquidacion]],TBLAREA[PLANTA],TBLAREA[PROG])</f>
        <v>11</v>
      </c>
      <c r="C953" s="46" t="s">
        <v>11</v>
      </c>
      <c r="D953" s="45" t="str">
        <f>Tabla8[[#This Row],[Numero Documento]]&amp;Tabla8[[#This Row],[PROG]]&amp;LEFT(Tabla8[[#This Row],[Tipo Empleado]],3)</f>
        <v>0120002979911FIJ</v>
      </c>
      <c r="E953" s="45" t="s">
        <v>1082</v>
      </c>
      <c r="F953" s="46" t="s">
        <v>8</v>
      </c>
      <c r="G953" s="45" t="s">
        <v>2610</v>
      </c>
      <c r="H953" s="45" t="s">
        <v>1080</v>
      </c>
      <c r="I953" s="47" t="s">
        <v>1506</v>
      </c>
      <c r="J953" s="46" t="s">
        <v>2604</v>
      </c>
      <c r="K953" t="str">
        <f t="shared" si="14"/>
        <v>M</v>
      </c>
    </row>
    <row r="954" spans="1:11">
      <c r="A954" s="75" t="s">
        <v>1958</v>
      </c>
      <c r="B954" s="45" t="str">
        <f>_xlfn.XLOOKUP(Tabla8[[#This Row],[Codigo Area Liquidacion]],TBLAREA[PLANTA],TBLAREA[PROG])</f>
        <v>01</v>
      </c>
      <c r="C954" s="46" t="s">
        <v>11</v>
      </c>
      <c r="D954" s="45" t="str">
        <f>Tabla8[[#This Row],[Numero Documento]]&amp;Tabla8[[#This Row],[PROG]]&amp;LEFT(Tabla8[[#This Row],[Tipo Empleado]],3)</f>
        <v>0530027841201FIJ</v>
      </c>
      <c r="E954" s="45" t="s">
        <v>1162</v>
      </c>
      <c r="F954" s="46" t="s">
        <v>8</v>
      </c>
      <c r="G954" s="45" t="s">
        <v>2602</v>
      </c>
      <c r="H954" s="45" t="s">
        <v>822</v>
      </c>
      <c r="I954" s="47" t="s">
        <v>1489</v>
      </c>
      <c r="J954" s="46" t="s">
        <v>2604</v>
      </c>
      <c r="K954" t="str">
        <f t="shared" si="14"/>
        <v>M</v>
      </c>
    </row>
    <row r="955" spans="1:11">
      <c r="A955" s="75" t="s">
        <v>1349</v>
      </c>
      <c r="B955" s="45" t="str">
        <f>_xlfn.XLOOKUP(Tabla8[[#This Row],[Codigo Area Liquidacion]],TBLAREA[PLANTA],TBLAREA[PROG])</f>
        <v>11</v>
      </c>
      <c r="C955" s="46" t="s">
        <v>11</v>
      </c>
      <c r="D955" s="45" t="str">
        <f>Tabla8[[#This Row],[Numero Documento]]&amp;Tabla8[[#This Row],[PROG]]&amp;LEFT(Tabla8[[#This Row],[Tipo Empleado]],3)</f>
        <v>0310299011011FIJ</v>
      </c>
      <c r="E955" s="45" t="s">
        <v>65</v>
      </c>
      <c r="F955" s="46" t="s">
        <v>8</v>
      </c>
      <c r="G955" s="45" t="s">
        <v>2610</v>
      </c>
      <c r="H955" s="45" t="s">
        <v>18</v>
      </c>
      <c r="I955" s="47" t="s">
        <v>1508</v>
      </c>
      <c r="J955" s="46" t="s">
        <v>2605</v>
      </c>
      <c r="K955" t="str">
        <f t="shared" si="14"/>
        <v>F</v>
      </c>
    </row>
    <row r="956" spans="1:11">
      <c r="A956" s="75" t="s">
        <v>2232</v>
      </c>
      <c r="B956" s="45" t="str">
        <f>_xlfn.XLOOKUP(Tabla8[[#This Row],[Codigo Area Liquidacion]],TBLAREA[PLANTA],TBLAREA[PROG])</f>
        <v>11</v>
      </c>
      <c r="C956" s="46" t="s">
        <v>11</v>
      </c>
      <c r="D956" s="45" t="str">
        <f>Tabla8[[#This Row],[Numero Documento]]&amp;Tabla8[[#This Row],[PROG]]&amp;LEFT(Tabla8[[#This Row],[Tipo Empleado]],3)</f>
        <v>0010751963911FIJ</v>
      </c>
      <c r="E956" s="45" t="s">
        <v>630</v>
      </c>
      <c r="F956" s="46" t="s">
        <v>8</v>
      </c>
      <c r="G956" s="45" t="s">
        <v>2610</v>
      </c>
      <c r="H956" s="45" t="s">
        <v>601</v>
      </c>
      <c r="I956" s="47" t="s">
        <v>1453</v>
      </c>
      <c r="J956" s="46" t="s">
        <v>2605</v>
      </c>
      <c r="K956" t="str">
        <f t="shared" si="14"/>
        <v>F</v>
      </c>
    </row>
    <row r="957" spans="1:11">
      <c r="A957" s="75" t="s">
        <v>3099</v>
      </c>
      <c r="B957" s="45" t="str">
        <f>_xlfn.XLOOKUP(Tabla8[[#This Row],[Codigo Area Liquidacion]],TBLAREA[PLANTA],TBLAREA[PROG])</f>
        <v>01</v>
      </c>
      <c r="C957" s="46" t="s">
        <v>2527</v>
      </c>
      <c r="D957" s="45" t="str">
        <f>Tabla8[[#This Row],[Numero Documento]]&amp;Tabla8[[#This Row],[PROG]]&amp;LEFT(Tabla8[[#This Row],[Tipo Empleado]],3)</f>
        <v>0010197291701EMP</v>
      </c>
      <c r="E957" s="45" t="s">
        <v>3098</v>
      </c>
      <c r="F957" s="46" t="s">
        <v>192</v>
      </c>
      <c r="G957" s="45" t="s">
        <v>2602</v>
      </c>
      <c r="H957" s="45" t="s">
        <v>552</v>
      </c>
      <c r="I957" s="47" t="s">
        <v>1468</v>
      </c>
      <c r="J957" s="46" t="s">
        <v>2604</v>
      </c>
      <c r="K957" t="str">
        <f t="shared" si="14"/>
        <v>M</v>
      </c>
    </row>
    <row r="958" spans="1:11">
      <c r="A958" s="75" t="s">
        <v>2376</v>
      </c>
      <c r="B958" s="45" t="str">
        <f>_xlfn.XLOOKUP(Tabla8[[#This Row],[Codigo Area Liquidacion]],TBLAREA[PLANTA],TBLAREA[PROG])</f>
        <v>01</v>
      </c>
      <c r="C958" s="46" t="s">
        <v>2527</v>
      </c>
      <c r="D958" s="45" t="str">
        <f>Tabla8[[#This Row],[Numero Documento]]&amp;Tabla8[[#This Row],[PROG]]&amp;LEFT(Tabla8[[#This Row],[Tipo Empleado]],3)</f>
        <v>0010153506001EMP</v>
      </c>
      <c r="E958" s="45" t="s">
        <v>2528</v>
      </c>
      <c r="F958" s="46" t="s">
        <v>1517</v>
      </c>
      <c r="G958" s="45" t="s">
        <v>2602</v>
      </c>
      <c r="H958" s="45" t="s">
        <v>1707</v>
      </c>
      <c r="I958" s="47" t="s">
        <v>1456</v>
      </c>
      <c r="J958" s="46" t="s">
        <v>2605</v>
      </c>
      <c r="K958" t="str">
        <f t="shared" si="14"/>
        <v>F</v>
      </c>
    </row>
    <row r="959" spans="1:11">
      <c r="A959" s="75" t="s">
        <v>1959</v>
      </c>
      <c r="B959" s="45" t="str">
        <f>_xlfn.XLOOKUP(Tabla8[[#This Row],[Codigo Area Liquidacion]],TBLAREA[PLANTA],TBLAREA[PROG])</f>
        <v>01</v>
      </c>
      <c r="C959" s="46" t="s">
        <v>11</v>
      </c>
      <c r="D959" s="45" t="str">
        <f>Tabla8[[#This Row],[Numero Documento]]&amp;Tabla8[[#This Row],[PROG]]&amp;LEFT(Tabla8[[#This Row],[Tipo Empleado]],3)</f>
        <v>0010192237501FIJ</v>
      </c>
      <c r="E959" s="45" t="s">
        <v>1067</v>
      </c>
      <c r="F959" s="46" t="s">
        <v>973</v>
      </c>
      <c r="G959" s="45" t="s">
        <v>2602</v>
      </c>
      <c r="H959" s="45" t="s">
        <v>1713</v>
      </c>
      <c r="I959" s="47" t="s">
        <v>1455</v>
      </c>
      <c r="J959" s="46" t="s">
        <v>2604</v>
      </c>
      <c r="K959" t="str">
        <f t="shared" si="14"/>
        <v>M</v>
      </c>
    </row>
    <row r="960" spans="1:11">
      <c r="A960" s="75" t="s">
        <v>3101</v>
      </c>
      <c r="B960" s="45" t="str">
        <f>_xlfn.XLOOKUP(Tabla8[[#This Row],[Codigo Area Liquidacion]],TBLAREA[PLANTA],TBLAREA[PROG])</f>
        <v>01</v>
      </c>
      <c r="C960" s="46" t="s">
        <v>2527</v>
      </c>
      <c r="D960" s="45" t="str">
        <f>Tabla8[[#This Row],[Numero Documento]]&amp;Tabla8[[#This Row],[PROG]]&amp;LEFT(Tabla8[[#This Row],[Tipo Empleado]],3)</f>
        <v>0020083881101EMP</v>
      </c>
      <c r="E960" s="45" t="s">
        <v>3100</v>
      </c>
      <c r="F960" s="46" t="s">
        <v>192</v>
      </c>
      <c r="G960" s="45" t="s">
        <v>2602</v>
      </c>
      <c r="H960" s="45" t="s">
        <v>468</v>
      </c>
      <c r="I960" s="47" t="s">
        <v>1494</v>
      </c>
      <c r="J960" s="46" t="s">
        <v>2604</v>
      </c>
      <c r="K960" t="str">
        <f t="shared" si="14"/>
        <v>M</v>
      </c>
    </row>
    <row r="961" spans="1:11">
      <c r="A961" s="75" t="s">
        <v>2504</v>
      </c>
      <c r="B961" s="45" t="str">
        <f>_xlfn.XLOOKUP(Tabla8[[#This Row],[Codigo Area Liquidacion]],TBLAREA[PLANTA],TBLAREA[PROG])</f>
        <v>01</v>
      </c>
      <c r="C961" s="46" t="s">
        <v>2535</v>
      </c>
      <c r="D961" s="45" t="str">
        <f>Tabla8[[#This Row],[Numero Documento]]&amp;Tabla8[[#This Row],[PROG]]&amp;LEFT(Tabla8[[#This Row],[Tipo Empleado]],3)</f>
        <v>1100006549701PER</v>
      </c>
      <c r="E961" s="45" t="s">
        <v>1574</v>
      </c>
      <c r="F961" s="46" t="s">
        <v>895</v>
      </c>
      <c r="G961" s="45" t="s">
        <v>2602</v>
      </c>
      <c r="H961" s="45" t="s">
        <v>943</v>
      </c>
      <c r="I961" s="47" t="s">
        <v>1458</v>
      </c>
      <c r="J961" s="46" t="s">
        <v>2604</v>
      </c>
      <c r="K961" t="str">
        <f t="shared" si="14"/>
        <v>M</v>
      </c>
    </row>
    <row r="962" spans="1:11">
      <c r="A962" s="75" t="s">
        <v>1960</v>
      </c>
      <c r="B962" s="45" t="str">
        <f>_xlfn.XLOOKUP(Tabla8[[#This Row],[Codigo Area Liquidacion]],TBLAREA[PLANTA],TBLAREA[PROG])</f>
        <v>01</v>
      </c>
      <c r="C962" s="46" t="s">
        <v>11</v>
      </c>
      <c r="D962" s="45" t="str">
        <f>Tabla8[[#This Row],[Numero Documento]]&amp;Tabla8[[#This Row],[PROG]]&amp;LEFT(Tabla8[[#This Row],[Tipo Empleado]],3)</f>
        <v>0011567316201FIJ</v>
      </c>
      <c r="E962" s="45" t="s">
        <v>1068</v>
      </c>
      <c r="F962" s="46" t="s">
        <v>598</v>
      </c>
      <c r="G962" s="45" t="s">
        <v>2602</v>
      </c>
      <c r="H962" s="45" t="s">
        <v>1710</v>
      </c>
      <c r="I962" s="47" t="s">
        <v>1464</v>
      </c>
      <c r="J962" s="46" t="s">
        <v>2604</v>
      </c>
      <c r="K962" t="str">
        <f t="shared" si="14"/>
        <v>M</v>
      </c>
    </row>
    <row r="963" spans="1:11">
      <c r="A963" s="75" t="s">
        <v>1961</v>
      </c>
      <c r="B963" s="45" t="str">
        <f>_xlfn.XLOOKUP(Tabla8[[#This Row],[Codigo Area Liquidacion]],TBLAREA[PLANTA],TBLAREA[PROG])</f>
        <v>01</v>
      </c>
      <c r="C963" s="46" t="s">
        <v>11</v>
      </c>
      <c r="D963" s="45" t="str">
        <f>Tabla8[[#This Row],[Numero Documento]]&amp;Tabla8[[#This Row],[PROG]]&amp;LEFT(Tabla8[[#This Row],[Tipo Empleado]],3)</f>
        <v>0560009595301FIJ</v>
      </c>
      <c r="E963" s="45" t="s">
        <v>950</v>
      </c>
      <c r="F963" s="46" t="s">
        <v>192</v>
      </c>
      <c r="G963" s="45" t="s">
        <v>2602</v>
      </c>
      <c r="H963" s="45" t="s">
        <v>942</v>
      </c>
      <c r="I963" s="47" t="s">
        <v>1476</v>
      </c>
      <c r="J963" s="46" t="s">
        <v>2604</v>
      </c>
      <c r="K963" t="str">
        <f t="shared" si="14"/>
        <v>M</v>
      </c>
    </row>
    <row r="964" spans="1:11">
      <c r="A964" s="75" t="s">
        <v>2858</v>
      </c>
      <c r="B964" s="45" t="str">
        <f>_xlfn.XLOOKUP(Tabla8[[#This Row],[Codigo Area Liquidacion]],TBLAREA[PLANTA],TBLAREA[PROG])</f>
        <v>01</v>
      </c>
      <c r="C964" s="46" t="s">
        <v>11</v>
      </c>
      <c r="D964" s="45" t="str">
        <f>Tabla8[[#This Row],[Numero Documento]]&amp;Tabla8[[#This Row],[PROG]]&amp;LEFT(Tabla8[[#This Row],[Tipo Empleado]],3)</f>
        <v>0010106318801FIJ</v>
      </c>
      <c r="E964" s="45" t="s">
        <v>2857</v>
      </c>
      <c r="F964" s="46" t="s">
        <v>598</v>
      </c>
      <c r="G964" s="45" t="s">
        <v>2602</v>
      </c>
      <c r="H964" s="45" t="s">
        <v>591</v>
      </c>
      <c r="I964" s="47" t="s">
        <v>1450</v>
      </c>
      <c r="J964" s="46" t="s">
        <v>2604</v>
      </c>
      <c r="K964" t="str">
        <f t="shared" ref="K964:K1027" si="15">LEFT(J964,1)</f>
        <v>M</v>
      </c>
    </row>
    <row r="965" spans="1:11">
      <c r="A965" s="75" t="s">
        <v>1163</v>
      </c>
      <c r="B965" s="45" t="str">
        <f>_xlfn.XLOOKUP(Tabla8[[#This Row],[Codigo Area Liquidacion]],TBLAREA[PLANTA],TBLAREA[PROG])</f>
        <v>01</v>
      </c>
      <c r="C965" s="46" t="s">
        <v>11</v>
      </c>
      <c r="D965" s="45" t="str">
        <f>Tabla8[[#This Row],[Numero Documento]]&amp;Tabla8[[#This Row],[PROG]]&amp;LEFT(Tabla8[[#This Row],[Tipo Empleado]],3)</f>
        <v>0010546770801FIJ</v>
      </c>
      <c r="E965" s="45" t="s">
        <v>482</v>
      </c>
      <c r="F965" s="46" t="s">
        <v>108</v>
      </c>
      <c r="G965" s="45" t="s">
        <v>2602</v>
      </c>
      <c r="H965" s="45" t="s">
        <v>474</v>
      </c>
      <c r="I965" s="47" t="s">
        <v>1477</v>
      </c>
      <c r="J965" s="46" t="s">
        <v>2604</v>
      </c>
      <c r="K965" t="str">
        <f t="shared" si="15"/>
        <v>M</v>
      </c>
    </row>
    <row r="966" spans="1:11">
      <c r="A966" s="75" t="s">
        <v>1962</v>
      </c>
      <c r="B966" s="45" t="str">
        <f>_xlfn.XLOOKUP(Tabla8[[#This Row],[Codigo Area Liquidacion]],TBLAREA[PLANTA],TBLAREA[PROG])</f>
        <v>01</v>
      </c>
      <c r="C966" s="46" t="s">
        <v>11</v>
      </c>
      <c r="D966" s="45" t="str">
        <f>Tabla8[[#This Row],[Numero Documento]]&amp;Tabla8[[#This Row],[PROG]]&amp;LEFT(Tabla8[[#This Row],[Tipo Empleado]],3)</f>
        <v>0480029792301FIJ</v>
      </c>
      <c r="E966" s="45" t="s">
        <v>2635</v>
      </c>
      <c r="F966" s="46" t="s">
        <v>192</v>
      </c>
      <c r="G966" s="45" t="s">
        <v>2602</v>
      </c>
      <c r="H966" s="45" t="s">
        <v>942</v>
      </c>
      <c r="I966" s="47" t="s">
        <v>1476</v>
      </c>
      <c r="J966" s="46" t="s">
        <v>2604</v>
      </c>
      <c r="K966" t="str">
        <f t="shared" si="15"/>
        <v>M</v>
      </c>
    </row>
    <row r="967" spans="1:11">
      <c r="A967" s="75" t="s">
        <v>1963</v>
      </c>
      <c r="B967" s="45" t="str">
        <f>_xlfn.XLOOKUP(Tabla8[[#This Row],[Codigo Area Liquidacion]],TBLAREA[PLANTA],TBLAREA[PROG])</f>
        <v>11</v>
      </c>
      <c r="C967" s="46" t="s">
        <v>11</v>
      </c>
      <c r="D967" s="45" t="str">
        <f>Tabla8[[#This Row],[Numero Documento]]&amp;Tabla8[[#This Row],[PROG]]&amp;LEFT(Tabla8[[#This Row],[Tipo Empleado]],3)</f>
        <v>0540106937111FIJ</v>
      </c>
      <c r="E967" s="45" t="s">
        <v>137</v>
      </c>
      <c r="F967" s="46" t="s">
        <v>59</v>
      </c>
      <c r="G967" s="45" t="s">
        <v>2610</v>
      </c>
      <c r="H967" s="45" t="s">
        <v>301</v>
      </c>
      <c r="I967" s="47" t="s">
        <v>1486</v>
      </c>
      <c r="J967" s="46" t="s">
        <v>2604</v>
      </c>
      <c r="K967" t="str">
        <f t="shared" si="15"/>
        <v>M</v>
      </c>
    </row>
    <row r="968" spans="1:11">
      <c r="A968" s="75" t="s">
        <v>1964</v>
      </c>
      <c r="B968" s="45" t="str">
        <f>_xlfn.XLOOKUP(Tabla8[[#This Row],[Codigo Area Liquidacion]],TBLAREA[PLANTA],TBLAREA[PROG])</f>
        <v>01</v>
      </c>
      <c r="C968" s="46" t="s">
        <v>11</v>
      </c>
      <c r="D968" s="45" t="str">
        <f>Tabla8[[#This Row],[Numero Documento]]&amp;Tabla8[[#This Row],[PROG]]&amp;LEFT(Tabla8[[#This Row],[Tipo Empleado]],3)</f>
        <v>0010014719801FIJ</v>
      </c>
      <c r="E968" s="45" t="s">
        <v>275</v>
      </c>
      <c r="F968" s="46" t="s">
        <v>129</v>
      </c>
      <c r="G968" s="45" t="s">
        <v>2602</v>
      </c>
      <c r="H968" s="45" t="s">
        <v>277</v>
      </c>
      <c r="I968" s="47" t="s">
        <v>1500</v>
      </c>
      <c r="J968" s="46" t="s">
        <v>2604</v>
      </c>
      <c r="K968" t="str">
        <f t="shared" si="15"/>
        <v>M</v>
      </c>
    </row>
    <row r="969" spans="1:11">
      <c r="A969" s="75" t="s">
        <v>1350</v>
      </c>
      <c r="B969" s="45" t="str">
        <f>_xlfn.XLOOKUP(Tabla8[[#This Row],[Codigo Area Liquidacion]],TBLAREA[PLANTA],TBLAREA[PROG])</f>
        <v>11</v>
      </c>
      <c r="C969" s="46" t="s">
        <v>11</v>
      </c>
      <c r="D969" s="45" t="str">
        <f>Tabla8[[#This Row],[Numero Documento]]&amp;Tabla8[[#This Row],[PROG]]&amp;LEFT(Tabla8[[#This Row],[Tipo Empleado]],3)</f>
        <v>0010130241211FIJ</v>
      </c>
      <c r="E969" s="45" t="s">
        <v>176</v>
      </c>
      <c r="F969" s="46" t="s">
        <v>151</v>
      </c>
      <c r="G969" s="45" t="s">
        <v>2610</v>
      </c>
      <c r="H969" s="45" t="s">
        <v>1706</v>
      </c>
      <c r="I969" s="47" t="s">
        <v>1462</v>
      </c>
      <c r="J969" s="46" t="s">
        <v>2604</v>
      </c>
      <c r="K969" t="str">
        <f t="shared" si="15"/>
        <v>M</v>
      </c>
    </row>
    <row r="970" spans="1:11">
      <c r="A970" s="75" t="s">
        <v>2377</v>
      </c>
      <c r="B970" s="45" t="str">
        <f>_xlfn.XLOOKUP(Tabla8[[#This Row],[Codigo Area Liquidacion]],TBLAREA[PLANTA],TBLAREA[PROG])</f>
        <v>01</v>
      </c>
      <c r="C970" s="46" t="s">
        <v>2527</v>
      </c>
      <c r="D970" s="45" t="str">
        <f>Tabla8[[#This Row],[Numero Documento]]&amp;Tabla8[[#This Row],[PROG]]&amp;LEFT(Tabla8[[#This Row],[Tipo Empleado]],3)</f>
        <v>4022092804401EMP</v>
      </c>
      <c r="E970" s="45" t="s">
        <v>1589</v>
      </c>
      <c r="F970" s="46" t="s">
        <v>1542</v>
      </c>
      <c r="G970" s="45" t="s">
        <v>2602</v>
      </c>
      <c r="H970" s="45" t="s">
        <v>1707</v>
      </c>
      <c r="I970" s="47" t="s">
        <v>1456</v>
      </c>
      <c r="J970" s="46" t="s">
        <v>2604</v>
      </c>
      <c r="K970" t="str">
        <f t="shared" si="15"/>
        <v>M</v>
      </c>
    </row>
    <row r="971" spans="1:11">
      <c r="A971" s="75" t="s">
        <v>1965</v>
      </c>
      <c r="B971" s="45" t="str">
        <f>_xlfn.XLOOKUP(Tabla8[[#This Row],[Codigo Area Liquidacion]],TBLAREA[PLANTA],TBLAREA[PROG])</f>
        <v>01</v>
      </c>
      <c r="C971" s="46" t="s">
        <v>11</v>
      </c>
      <c r="D971" s="45" t="str">
        <f>Tabla8[[#This Row],[Numero Documento]]&amp;Tabla8[[#This Row],[PROG]]&amp;LEFT(Tabla8[[#This Row],[Tipo Empleado]],3)</f>
        <v>0160002314501FIJ</v>
      </c>
      <c r="E971" s="45" t="s">
        <v>1616</v>
      </c>
      <c r="F971" s="46" t="s">
        <v>385</v>
      </c>
      <c r="G971" s="45" t="s">
        <v>2602</v>
      </c>
      <c r="H971" s="45" t="s">
        <v>1708</v>
      </c>
      <c r="I971" s="47" t="s">
        <v>1448</v>
      </c>
      <c r="J971" s="46" t="s">
        <v>2604</v>
      </c>
      <c r="K971" t="str">
        <f t="shared" si="15"/>
        <v>M</v>
      </c>
    </row>
    <row r="972" spans="1:11">
      <c r="A972" s="75" t="s">
        <v>2084</v>
      </c>
      <c r="B972" s="45" t="str">
        <f>_xlfn.XLOOKUP(Tabla8[[#This Row],[Codigo Area Liquidacion]],TBLAREA[PLANTA],TBLAREA[PROG])</f>
        <v>13</v>
      </c>
      <c r="C972" s="46" t="s">
        <v>11</v>
      </c>
      <c r="D972" s="45" t="str">
        <f>Tabla8[[#This Row],[Numero Documento]]&amp;Tabla8[[#This Row],[PROG]]&amp;LEFT(Tabla8[[#This Row],[Tipo Empleado]],3)</f>
        <v>0010188559813FIJ</v>
      </c>
      <c r="E972" s="45" t="s">
        <v>483</v>
      </c>
      <c r="F972" s="46" t="s">
        <v>484</v>
      </c>
      <c r="G972" s="45" t="s">
        <v>2639</v>
      </c>
      <c r="H972" s="45" t="s">
        <v>1705</v>
      </c>
      <c r="I972" s="47" t="s">
        <v>1461</v>
      </c>
      <c r="J972" s="46" t="s">
        <v>2604</v>
      </c>
      <c r="K972" t="str">
        <f t="shared" si="15"/>
        <v>M</v>
      </c>
    </row>
    <row r="973" spans="1:11">
      <c r="A973" s="75" t="s">
        <v>2233</v>
      </c>
      <c r="B973" s="45" t="str">
        <f>_xlfn.XLOOKUP(Tabla8[[#This Row],[Codigo Area Liquidacion]],TBLAREA[PLANTA],TBLAREA[PROG])</f>
        <v>11</v>
      </c>
      <c r="C973" s="46" t="s">
        <v>11</v>
      </c>
      <c r="D973" s="45" t="str">
        <f>Tabla8[[#This Row],[Numero Documento]]&amp;Tabla8[[#This Row],[PROG]]&amp;LEFT(Tabla8[[#This Row],[Tipo Empleado]],3)</f>
        <v>0310099915411FIJ</v>
      </c>
      <c r="E973" s="45" t="s">
        <v>66</v>
      </c>
      <c r="F973" s="46" t="s">
        <v>67</v>
      </c>
      <c r="G973" s="45" t="s">
        <v>2610</v>
      </c>
      <c r="H973" s="45" t="s">
        <v>18</v>
      </c>
      <c r="I973" s="47" t="s">
        <v>1508</v>
      </c>
      <c r="J973" s="46" t="s">
        <v>2604</v>
      </c>
      <c r="K973" t="str">
        <f t="shared" si="15"/>
        <v>M</v>
      </c>
    </row>
    <row r="974" spans="1:11">
      <c r="A974" s="75" t="s">
        <v>1966</v>
      </c>
      <c r="B974" s="45" t="str">
        <f>_xlfn.XLOOKUP(Tabla8[[#This Row],[Codigo Area Liquidacion]],TBLAREA[PLANTA],TBLAREA[PROG])</f>
        <v>01</v>
      </c>
      <c r="C974" s="46" t="s">
        <v>11</v>
      </c>
      <c r="D974" s="45" t="str">
        <f>Tabla8[[#This Row],[Numero Documento]]&amp;Tabla8[[#This Row],[PROG]]&amp;LEFT(Tabla8[[#This Row],[Tipo Empleado]],3)</f>
        <v>0470140162401FIJ</v>
      </c>
      <c r="E974" s="45" t="s">
        <v>1030</v>
      </c>
      <c r="F974" s="46" t="s">
        <v>794</v>
      </c>
      <c r="G974" s="45" t="s">
        <v>2602</v>
      </c>
      <c r="H974" s="45" t="s">
        <v>1713</v>
      </c>
      <c r="I974" s="47" t="s">
        <v>1455</v>
      </c>
      <c r="J974" s="46" t="s">
        <v>2604</v>
      </c>
      <c r="K974" t="str">
        <f t="shared" si="15"/>
        <v>M</v>
      </c>
    </row>
    <row r="975" spans="1:11">
      <c r="A975" s="75" t="s">
        <v>2505</v>
      </c>
      <c r="B975" s="45" t="str">
        <f>_xlfn.XLOOKUP(Tabla8[[#This Row],[Codigo Area Liquidacion]],TBLAREA[PLANTA],TBLAREA[PROG])</f>
        <v>01</v>
      </c>
      <c r="C975" s="46" t="s">
        <v>2535</v>
      </c>
      <c r="D975" s="45" t="str">
        <f>Tabla8[[#This Row],[Numero Documento]]&amp;Tabla8[[#This Row],[PROG]]&amp;LEFT(Tabla8[[#This Row],[Tipo Empleado]],3)</f>
        <v>0280062698401PER</v>
      </c>
      <c r="E975" s="45" t="s">
        <v>1443</v>
      </c>
      <c r="F975" s="46" t="s">
        <v>895</v>
      </c>
      <c r="G975" s="45" t="s">
        <v>2602</v>
      </c>
      <c r="H975" s="45" t="s">
        <v>943</v>
      </c>
      <c r="I975" s="47" t="s">
        <v>1458</v>
      </c>
      <c r="J975" s="46" t="s">
        <v>2604</v>
      </c>
      <c r="K975" t="str">
        <f t="shared" si="15"/>
        <v>M</v>
      </c>
    </row>
    <row r="976" spans="1:11">
      <c r="A976" s="75" t="s">
        <v>1351</v>
      </c>
      <c r="B976" s="45" t="str">
        <f>_xlfn.XLOOKUP(Tabla8[[#This Row],[Codigo Area Liquidacion]],TBLAREA[PLANTA],TBLAREA[PROG])</f>
        <v>11</v>
      </c>
      <c r="C976" s="46" t="s">
        <v>11</v>
      </c>
      <c r="D976" s="45" t="str">
        <f>Tabla8[[#This Row],[Numero Documento]]&amp;Tabla8[[#This Row],[PROG]]&amp;LEFT(Tabla8[[#This Row],[Tipo Empleado]],3)</f>
        <v>0011272922311FIJ</v>
      </c>
      <c r="E976" s="45" t="s">
        <v>177</v>
      </c>
      <c r="F976" s="46" t="s">
        <v>151</v>
      </c>
      <c r="G976" s="45" t="s">
        <v>2610</v>
      </c>
      <c r="H976" s="45" t="s">
        <v>1706</v>
      </c>
      <c r="I976" s="47" t="s">
        <v>1462</v>
      </c>
      <c r="J976" s="46" t="s">
        <v>2604</v>
      </c>
      <c r="K976" t="str">
        <f t="shared" si="15"/>
        <v>M</v>
      </c>
    </row>
    <row r="977" spans="1:11">
      <c r="A977" s="75" t="s">
        <v>3103</v>
      </c>
      <c r="B977" s="45" t="str">
        <f>_xlfn.XLOOKUP(Tabla8[[#This Row],[Codigo Area Liquidacion]],TBLAREA[PLANTA],TBLAREA[PROG])</f>
        <v>01</v>
      </c>
      <c r="C977" s="46" t="s">
        <v>2527</v>
      </c>
      <c r="D977" s="45" t="str">
        <f>Tabla8[[#This Row],[Numero Documento]]&amp;Tabla8[[#This Row],[PROG]]&amp;LEFT(Tabla8[[#This Row],[Tipo Empleado]],3)</f>
        <v>0470005368101EMP</v>
      </c>
      <c r="E977" s="45" t="s">
        <v>3102</v>
      </c>
      <c r="F977" s="46" t="s">
        <v>192</v>
      </c>
      <c r="G977" s="45" t="s">
        <v>2602</v>
      </c>
      <c r="H977" s="45" t="s">
        <v>552</v>
      </c>
      <c r="I977" s="47" t="s">
        <v>1468</v>
      </c>
      <c r="J977" s="46" t="s">
        <v>2604</v>
      </c>
      <c r="K977" t="str">
        <f t="shared" si="15"/>
        <v>M</v>
      </c>
    </row>
    <row r="978" spans="1:11">
      <c r="A978" s="75" t="s">
        <v>1352</v>
      </c>
      <c r="B978" s="45" t="str">
        <f>_xlfn.XLOOKUP(Tabla8[[#This Row],[Codigo Area Liquidacion]],TBLAREA[PLANTA],TBLAREA[PROG])</f>
        <v>11</v>
      </c>
      <c r="C978" s="46" t="s">
        <v>11</v>
      </c>
      <c r="D978" s="45" t="str">
        <f>Tabla8[[#This Row],[Numero Documento]]&amp;Tabla8[[#This Row],[PROG]]&amp;LEFT(Tabla8[[#This Row],[Tipo Empleado]],3)</f>
        <v>0310022102111FIJ</v>
      </c>
      <c r="E978" s="45" t="s">
        <v>68</v>
      </c>
      <c r="F978" s="46" t="s">
        <v>69</v>
      </c>
      <c r="G978" s="45" t="s">
        <v>2610</v>
      </c>
      <c r="H978" s="45" t="s">
        <v>18</v>
      </c>
      <c r="I978" s="47" t="s">
        <v>1508</v>
      </c>
      <c r="J978" s="46" t="s">
        <v>2605</v>
      </c>
      <c r="K978" t="str">
        <f t="shared" si="15"/>
        <v>F</v>
      </c>
    </row>
    <row r="979" spans="1:11">
      <c r="A979" s="75" t="s">
        <v>2234</v>
      </c>
      <c r="B979" s="45" t="str">
        <f>_xlfn.XLOOKUP(Tabla8[[#This Row],[Codigo Area Liquidacion]],TBLAREA[PLANTA],TBLAREA[PROG])</f>
        <v>11</v>
      </c>
      <c r="C979" s="46" t="s">
        <v>11</v>
      </c>
      <c r="D979" s="45" t="str">
        <f>Tabla8[[#This Row],[Numero Documento]]&amp;Tabla8[[#This Row],[PROG]]&amp;LEFT(Tabla8[[#This Row],[Tipo Empleado]],3)</f>
        <v>0010274150111FIJ</v>
      </c>
      <c r="E979" s="45" t="s">
        <v>96</v>
      </c>
      <c r="F979" s="46" t="s">
        <v>8</v>
      </c>
      <c r="G979" s="45" t="s">
        <v>2610</v>
      </c>
      <c r="H979" s="45" t="s">
        <v>73</v>
      </c>
      <c r="I979" s="47" t="s">
        <v>1463</v>
      </c>
      <c r="J979" s="46" t="s">
        <v>2605</v>
      </c>
      <c r="K979" t="str">
        <f t="shared" si="15"/>
        <v>F</v>
      </c>
    </row>
    <row r="980" spans="1:11">
      <c r="A980" s="75" t="s">
        <v>1277</v>
      </c>
      <c r="B980" s="45" t="str">
        <f>_xlfn.XLOOKUP(Tabla8[[#This Row],[Codigo Area Liquidacion]],TBLAREA[PLANTA],TBLAREA[PROG])</f>
        <v>13</v>
      </c>
      <c r="C980" s="46" t="s">
        <v>11</v>
      </c>
      <c r="D980" s="45" t="str">
        <f>Tabla8[[#This Row],[Numero Documento]]&amp;Tabla8[[#This Row],[PROG]]&amp;LEFT(Tabla8[[#This Row],[Tipo Empleado]],3)</f>
        <v>0010826076113FIJ</v>
      </c>
      <c r="E980" s="45" t="s">
        <v>688</v>
      </c>
      <c r="F980" s="46" t="s">
        <v>499</v>
      </c>
      <c r="G980" s="45" t="s">
        <v>2639</v>
      </c>
      <c r="H980" s="45" t="s">
        <v>679</v>
      </c>
      <c r="I980" s="47" t="s">
        <v>1484</v>
      </c>
      <c r="J980" s="46" t="s">
        <v>2605</v>
      </c>
      <c r="K980" t="str">
        <f t="shared" si="15"/>
        <v>F</v>
      </c>
    </row>
    <row r="981" spans="1:11">
      <c r="A981" s="75" t="s">
        <v>1967</v>
      </c>
      <c r="B981" s="45" t="str">
        <f>_xlfn.XLOOKUP(Tabla8[[#This Row],[Codigo Area Liquidacion]],TBLAREA[PLANTA],TBLAREA[PROG])</f>
        <v>01</v>
      </c>
      <c r="C981" s="46" t="s">
        <v>11</v>
      </c>
      <c r="D981" s="45" t="str">
        <f>Tabla8[[#This Row],[Numero Documento]]&amp;Tabla8[[#This Row],[PROG]]&amp;LEFT(Tabla8[[#This Row],[Tipo Empleado]],3)</f>
        <v>0560150269201FIJ</v>
      </c>
      <c r="E981" s="45" t="s">
        <v>820</v>
      </c>
      <c r="F981" s="46" t="s">
        <v>8</v>
      </c>
      <c r="G981" s="45" t="s">
        <v>2602</v>
      </c>
      <c r="H981" s="45" t="s">
        <v>819</v>
      </c>
      <c r="I981" s="47" t="s">
        <v>1496</v>
      </c>
      <c r="J981" s="46" t="s">
        <v>2605</v>
      </c>
      <c r="K981" t="str">
        <f t="shared" si="15"/>
        <v>F</v>
      </c>
    </row>
    <row r="982" spans="1:11">
      <c r="A982" s="75" t="s">
        <v>1278</v>
      </c>
      <c r="B982" s="45" t="str">
        <f>_xlfn.XLOOKUP(Tabla8[[#This Row],[Codigo Area Liquidacion]],TBLAREA[PLANTA],TBLAREA[PROG])</f>
        <v>13</v>
      </c>
      <c r="C982" s="46" t="s">
        <v>11</v>
      </c>
      <c r="D982" s="45" t="str">
        <f>Tabla8[[#This Row],[Numero Documento]]&amp;Tabla8[[#This Row],[PROG]]&amp;LEFT(Tabla8[[#This Row],[Tipo Empleado]],3)</f>
        <v>0010415832413FIJ</v>
      </c>
      <c r="E982" s="45" t="s">
        <v>689</v>
      </c>
      <c r="F982" s="46" t="s">
        <v>1052</v>
      </c>
      <c r="G982" s="45" t="s">
        <v>2639</v>
      </c>
      <c r="H982" s="45" t="s">
        <v>679</v>
      </c>
      <c r="I982" s="47" t="s">
        <v>1484</v>
      </c>
      <c r="J982" s="46" t="s">
        <v>2605</v>
      </c>
      <c r="K982" t="str">
        <f t="shared" si="15"/>
        <v>F</v>
      </c>
    </row>
    <row r="983" spans="1:11">
      <c r="A983" s="75" t="s">
        <v>2860</v>
      </c>
      <c r="B983" s="45" t="str">
        <f>_xlfn.XLOOKUP(Tabla8[[#This Row],[Codigo Area Liquidacion]],TBLAREA[PLANTA],TBLAREA[PROG])</f>
        <v>01</v>
      </c>
      <c r="C983" s="46" t="s">
        <v>11</v>
      </c>
      <c r="D983" s="45" t="str">
        <f>Tabla8[[#This Row],[Numero Documento]]&amp;Tabla8[[#This Row],[PROG]]&amp;LEFT(Tabla8[[#This Row],[Tipo Empleado]],3)</f>
        <v>4022292002301FIJ</v>
      </c>
      <c r="E983" s="45" t="s">
        <v>2859</v>
      </c>
      <c r="F983" s="46" t="s">
        <v>127</v>
      </c>
      <c r="G983" s="45" t="s">
        <v>2602</v>
      </c>
      <c r="H983" s="45" t="s">
        <v>943</v>
      </c>
      <c r="I983" s="47" t="s">
        <v>1458</v>
      </c>
      <c r="J983" s="46" t="s">
        <v>2604</v>
      </c>
      <c r="K983" t="str">
        <f t="shared" si="15"/>
        <v>M</v>
      </c>
    </row>
    <row r="984" spans="1:11">
      <c r="A984" s="75" t="s">
        <v>2235</v>
      </c>
      <c r="B984" s="45" t="str">
        <f>_xlfn.XLOOKUP(Tabla8[[#This Row],[Codigo Area Liquidacion]],TBLAREA[PLANTA],TBLAREA[PROG])</f>
        <v>11</v>
      </c>
      <c r="C984" s="46" t="s">
        <v>11</v>
      </c>
      <c r="D984" s="45" t="str">
        <f>Tabla8[[#This Row],[Numero Documento]]&amp;Tabla8[[#This Row],[PROG]]&amp;LEFT(Tabla8[[#This Row],[Tipo Empleado]],3)</f>
        <v>0100108368011FIJ</v>
      </c>
      <c r="E984" s="45" t="s">
        <v>932</v>
      </c>
      <c r="F984" s="46" t="s">
        <v>59</v>
      </c>
      <c r="G984" s="45" t="s">
        <v>2610</v>
      </c>
      <c r="H984" s="45" t="s">
        <v>933</v>
      </c>
      <c r="I984" s="47" t="s">
        <v>1505</v>
      </c>
      <c r="J984" s="46" t="s">
        <v>2604</v>
      </c>
      <c r="K984" t="str">
        <f t="shared" si="15"/>
        <v>M</v>
      </c>
    </row>
    <row r="985" spans="1:11">
      <c r="A985" s="75" t="s">
        <v>1968</v>
      </c>
      <c r="B985" s="45" t="str">
        <f>_xlfn.XLOOKUP(Tabla8[[#This Row],[Codigo Area Liquidacion]],TBLAREA[PLANTA],TBLAREA[PROG])</f>
        <v>01</v>
      </c>
      <c r="C985" s="46" t="s">
        <v>11</v>
      </c>
      <c r="D985" s="45" t="str">
        <f>Tabla8[[#This Row],[Numero Documento]]&amp;Tabla8[[#This Row],[PROG]]&amp;LEFT(Tabla8[[#This Row],[Tipo Empleado]],3)</f>
        <v>0250041720501FIJ</v>
      </c>
      <c r="E985" s="45" t="s">
        <v>817</v>
      </c>
      <c r="F985" s="46" t="s">
        <v>246</v>
      </c>
      <c r="G985" s="45" t="s">
        <v>2602</v>
      </c>
      <c r="H985" s="45" t="s">
        <v>943</v>
      </c>
      <c r="I985" s="47" t="s">
        <v>1458</v>
      </c>
      <c r="J985" s="46" t="s">
        <v>2604</v>
      </c>
      <c r="K985" t="str">
        <f t="shared" si="15"/>
        <v>M</v>
      </c>
    </row>
    <row r="986" spans="1:11">
      <c r="A986" s="75" t="s">
        <v>2506</v>
      </c>
      <c r="B986" s="45" t="str">
        <f>_xlfn.XLOOKUP(Tabla8[[#This Row],[Codigo Area Liquidacion]],TBLAREA[PLANTA],TBLAREA[PROG])</f>
        <v>01</v>
      </c>
      <c r="C986" s="46" t="s">
        <v>2535</v>
      </c>
      <c r="D986" s="45" t="str">
        <f>Tabla8[[#This Row],[Numero Documento]]&amp;Tabla8[[#This Row],[PROG]]&amp;LEFT(Tabla8[[#This Row],[Tipo Empleado]],3)</f>
        <v>4022145542701PER</v>
      </c>
      <c r="E986" s="45" t="s">
        <v>1444</v>
      </c>
      <c r="F986" s="46" t="s">
        <v>895</v>
      </c>
      <c r="G986" s="45" t="s">
        <v>2602</v>
      </c>
      <c r="H986" s="45" t="s">
        <v>943</v>
      </c>
      <c r="I986" s="47" t="s">
        <v>1458</v>
      </c>
      <c r="J986" s="46" t="s">
        <v>2604</v>
      </c>
      <c r="K986" t="str">
        <f t="shared" si="15"/>
        <v>M</v>
      </c>
    </row>
    <row r="987" spans="1:11">
      <c r="A987" s="78" t="s">
        <v>2378</v>
      </c>
      <c r="B987" s="45" t="str">
        <f>_xlfn.XLOOKUP(Tabla8[[#This Row],[Codigo Area Liquidacion]],TBLAREA[PLANTA],TBLAREA[PROG])</f>
        <v>01</v>
      </c>
      <c r="C987" s="46" t="s">
        <v>2527</v>
      </c>
      <c r="D987" s="45" t="str">
        <f>Tabla8[[#This Row],[Numero Documento]]&amp;Tabla8[[#This Row],[PROG]]&amp;LEFT(Tabla8[[#This Row],[Tipo Empleado]],3)</f>
        <v>0010815422001EMP</v>
      </c>
      <c r="E987" s="45" t="s">
        <v>1522</v>
      </c>
      <c r="F987" s="46" t="s">
        <v>1523</v>
      </c>
      <c r="G987" s="45" t="s">
        <v>2602</v>
      </c>
      <c r="H987" s="45" t="s">
        <v>283</v>
      </c>
      <c r="I987" s="47" t="s">
        <v>1447</v>
      </c>
      <c r="J987" s="46" t="s">
        <v>2604</v>
      </c>
      <c r="K987" t="str">
        <f t="shared" si="15"/>
        <v>M</v>
      </c>
    </row>
    <row r="988" spans="1:11">
      <c r="A988" s="75" t="s">
        <v>1353</v>
      </c>
      <c r="B988" s="45" t="str">
        <f>_xlfn.XLOOKUP(Tabla8[[#This Row],[Codigo Area Liquidacion]],TBLAREA[PLANTA],TBLAREA[PROG])</f>
        <v>11</v>
      </c>
      <c r="C988" s="46" t="s">
        <v>11</v>
      </c>
      <c r="D988" s="45" t="str">
        <f>Tabla8[[#This Row],[Numero Documento]]&amp;Tabla8[[#This Row],[PROG]]&amp;LEFT(Tabla8[[#This Row],[Tipo Empleado]],3)</f>
        <v>0010155005111FIJ</v>
      </c>
      <c r="E988" s="45" t="s">
        <v>760</v>
      </c>
      <c r="F988" s="46" t="s">
        <v>761</v>
      </c>
      <c r="G988" s="45" t="s">
        <v>2610</v>
      </c>
      <c r="H988" s="45" t="s">
        <v>698</v>
      </c>
      <c r="I988" s="47" t="s">
        <v>1451</v>
      </c>
      <c r="J988" s="46" t="s">
        <v>2604</v>
      </c>
      <c r="K988" t="str">
        <f t="shared" si="15"/>
        <v>M</v>
      </c>
    </row>
    <row r="989" spans="1:11">
      <c r="A989" s="75" t="s">
        <v>3105</v>
      </c>
      <c r="B989" s="45" t="str">
        <f>_xlfn.XLOOKUP(Tabla8[[#This Row],[Codigo Area Liquidacion]],TBLAREA[PLANTA],TBLAREA[PROG])</f>
        <v>01</v>
      </c>
      <c r="C989" s="46" t="s">
        <v>2527</v>
      </c>
      <c r="D989" s="45" t="str">
        <f>Tabla8[[#This Row],[Numero Documento]]&amp;Tabla8[[#This Row],[PROG]]&amp;LEFT(Tabla8[[#This Row],[Tipo Empleado]],3)</f>
        <v>4022202892601EMP</v>
      </c>
      <c r="E989" s="45" t="s">
        <v>3104</v>
      </c>
      <c r="F989" s="46" t="s">
        <v>1542</v>
      </c>
      <c r="G989" s="45" t="s">
        <v>2602</v>
      </c>
      <c r="H989" s="45" t="s">
        <v>1707</v>
      </c>
      <c r="I989" s="47" t="s">
        <v>1456</v>
      </c>
      <c r="J989" s="46" t="s">
        <v>2604</v>
      </c>
      <c r="K989" t="str">
        <f t="shared" si="15"/>
        <v>M</v>
      </c>
    </row>
    <row r="990" spans="1:11">
      <c r="A990" s="75" t="s">
        <v>1969</v>
      </c>
      <c r="B990" s="45" t="str">
        <f>_xlfn.XLOOKUP(Tabla8[[#This Row],[Codigo Area Liquidacion]],TBLAREA[PLANTA],TBLAREA[PROG])</f>
        <v>01</v>
      </c>
      <c r="C990" s="46" t="s">
        <v>11</v>
      </c>
      <c r="D990" s="45" t="str">
        <f>Tabla8[[#This Row],[Numero Documento]]&amp;Tabla8[[#This Row],[PROG]]&amp;LEFT(Tabla8[[#This Row],[Tipo Empleado]],3)</f>
        <v>0011151771001FIJ</v>
      </c>
      <c r="E990" s="45" t="s">
        <v>852</v>
      </c>
      <c r="F990" s="46" t="s">
        <v>412</v>
      </c>
      <c r="G990" s="45" t="s">
        <v>2602</v>
      </c>
      <c r="H990" s="45" t="s">
        <v>822</v>
      </c>
      <c r="I990" s="47" t="s">
        <v>1489</v>
      </c>
      <c r="J990" s="46" t="s">
        <v>2605</v>
      </c>
      <c r="K990" t="str">
        <f t="shared" si="15"/>
        <v>F</v>
      </c>
    </row>
    <row r="991" spans="1:11">
      <c r="A991" s="75" t="s">
        <v>1970</v>
      </c>
      <c r="B991" s="45" t="str">
        <f>_xlfn.XLOOKUP(Tabla8[[#This Row],[Codigo Area Liquidacion]],TBLAREA[PLANTA],TBLAREA[PROG])</f>
        <v>01</v>
      </c>
      <c r="C991" s="46" t="s">
        <v>11</v>
      </c>
      <c r="D991" s="45" t="str">
        <f>Tabla8[[#This Row],[Numero Documento]]&amp;Tabla8[[#This Row],[PROG]]&amp;LEFT(Tabla8[[#This Row],[Tipo Empleado]],3)</f>
        <v>0930064050601FIJ</v>
      </c>
      <c r="E991" s="45" t="s">
        <v>809</v>
      </c>
      <c r="F991" s="46" t="s">
        <v>111</v>
      </c>
      <c r="G991" s="45" t="s">
        <v>2602</v>
      </c>
      <c r="H991" s="45" t="s">
        <v>1708</v>
      </c>
      <c r="I991" s="47" t="s">
        <v>1448</v>
      </c>
      <c r="J991" s="46" t="s">
        <v>2604</v>
      </c>
      <c r="K991" t="str">
        <f t="shared" si="15"/>
        <v>M</v>
      </c>
    </row>
    <row r="992" spans="1:11">
      <c r="A992" s="75" t="s">
        <v>2058</v>
      </c>
      <c r="B992" s="45" t="str">
        <f>_xlfn.XLOOKUP(Tabla8[[#This Row],[Codigo Area Liquidacion]],TBLAREA[PLANTA],TBLAREA[PROG])</f>
        <v>13</v>
      </c>
      <c r="C992" s="46" t="s">
        <v>11</v>
      </c>
      <c r="D992" s="45" t="str">
        <f>Tabla8[[#This Row],[Numero Documento]]&amp;Tabla8[[#This Row],[PROG]]&amp;LEFT(Tabla8[[#This Row],[Tipo Empleado]],3)</f>
        <v>4021042496213FIJ</v>
      </c>
      <c r="E992" s="45" t="s">
        <v>1045</v>
      </c>
      <c r="F992" s="46" t="s">
        <v>206</v>
      </c>
      <c r="G992" s="45" t="s">
        <v>2639</v>
      </c>
      <c r="H992" s="45" t="s">
        <v>1707</v>
      </c>
      <c r="I992" s="47" t="s">
        <v>1456</v>
      </c>
      <c r="J992" s="46" t="s">
        <v>2605</v>
      </c>
      <c r="K992" t="str">
        <f t="shared" si="15"/>
        <v>F</v>
      </c>
    </row>
    <row r="993" spans="1:11">
      <c r="A993" s="75" t="s">
        <v>1971</v>
      </c>
      <c r="B993" s="45" t="str">
        <f>_xlfn.XLOOKUP(Tabla8[[#This Row],[Codigo Area Liquidacion]],TBLAREA[PLANTA],TBLAREA[PROG])</f>
        <v>01</v>
      </c>
      <c r="C993" s="46" t="s">
        <v>11</v>
      </c>
      <c r="D993" s="45" t="str">
        <f>Tabla8[[#This Row],[Numero Documento]]&amp;Tabla8[[#This Row],[PROG]]&amp;LEFT(Tabla8[[#This Row],[Tipo Empleado]],3)</f>
        <v>0011086699301FIJ</v>
      </c>
      <c r="E993" s="45" t="s">
        <v>923</v>
      </c>
      <c r="F993" s="46" t="s">
        <v>8</v>
      </c>
      <c r="G993" s="45" t="s">
        <v>2602</v>
      </c>
      <c r="H993" s="45" t="s">
        <v>943</v>
      </c>
      <c r="I993" s="47" t="s">
        <v>1458</v>
      </c>
      <c r="J993" s="46" t="s">
        <v>2605</v>
      </c>
      <c r="K993" t="str">
        <f t="shared" si="15"/>
        <v>F</v>
      </c>
    </row>
    <row r="994" spans="1:11">
      <c r="A994" s="75" t="s">
        <v>3107</v>
      </c>
      <c r="B994" s="45" t="str">
        <f>_xlfn.XLOOKUP(Tabla8[[#This Row],[Codigo Area Liquidacion]],TBLAREA[PLANTA],TBLAREA[PROG])</f>
        <v>01</v>
      </c>
      <c r="C994" s="46" t="s">
        <v>2527</v>
      </c>
      <c r="D994" s="45" t="str">
        <f>Tabla8[[#This Row],[Numero Documento]]&amp;Tabla8[[#This Row],[PROG]]&amp;LEFT(Tabla8[[#This Row],[Tipo Empleado]],3)</f>
        <v>2250024534901EMP</v>
      </c>
      <c r="E994" s="45" t="s">
        <v>3106</v>
      </c>
      <c r="F994" s="46" t="s">
        <v>192</v>
      </c>
      <c r="G994" s="45" t="s">
        <v>2602</v>
      </c>
      <c r="H994" s="45" t="s">
        <v>221</v>
      </c>
      <c r="I994" s="47" t="s">
        <v>1485</v>
      </c>
      <c r="J994" s="46" t="s">
        <v>2604</v>
      </c>
      <c r="K994" t="str">
        <f t="shared" si="15"/>
        <v>M</v>
      </c>
    </row>
    <row r="995" spans="1:11">
      <c r="A995" s="75" t="s">
        <v>1972</v>
      </c>
      <c r="B995" s="45" t="str">
        <f>_xlfn.XLOOKUP(Tabla8[[#This Row],[Codigo Area Liquidacion]],TBLAREA[PLANTA],TBLAREA[PROG])</f>
        <v>01</v>
      </c>
      <c r="C995" s="46" t="s">
        <v>11</v>
      </c>
      <c r="D995" s="45" t="str">
        <f>Tabla8[[#This Row],[Numero Documento]]&amp;Tabla8[[#This Row],[PROG]]&amp;LEFT(Tabla8[[#This Row],[Tipo Empleado]],3)</f>
        <v>4023793886101FIJ</v>
      </c>
      <c r="E995" s="45" t="s">
        <v>1058</v>
      </c>
      <c r="F995" s="46" t="s">
        <v>127</v>
      </c>
      <c r="G995" s="45" t="s">
        <v>2602</v>
      </c>
      <c r="H995" s="45" t="s">
        <v>943</v>
      </c>
      <c r="I995" s="47" t="s">
        <v>1458</v>
      </c>
      <c r="J995" s="46" t="s">
        <v>2604</v>
      </c>
      <c r="K995" t="str">
        <f t="shared" si="15"/>
        <v>M</v>
      </c>
    </row>
    <row r="996" spans="1:11">
      <c r="A996" s="75" t="s">
        <v>2275</v>
      </c>
      <c r="B996" s="45" t="str">
        <f>_xlfn.XLOOKUP(Tabla8[[#This Row],[Codigo Area Liquidacion]],TBLAREA[PLANTA],TBLAREA[PROG])</f>
        <v>11</v>
      </c>
      <c r="C996" s="46" t="s">
        <v>11</v>
      </c>
      <c r="D996" s="45" t="str">
        <f>Tabla8[[#This Row],[Numero Documento]]&amp;Tabla8[[#This Row],[PROG]]&amp;LEFT(Tabla8[[#This Row],[Tipo Empleado]],3)</f>
        <v>2250088956711FIJ</v>
      </c>
      <c r="E996" s="45" t="s">
        <v>1367</v>
      </c>
      <c r="F996" s="46" t="s">
        <v>32</v>
      </c>
      <c r="G996" s="45" t="s">
        <v>2610</v>
      </c>
      <c r="H996" s="45" t="s">
        <v>106</v>
      </c>
      <c r="I996" s="47" t="s">
        <v>1469</v>
      </c>
      <c r="J996" s="46" t="s">
        <v>2605</v>
      </c>
      <c r="K996" t="str">
        <f t="shared" si="15"/>
        <v>F</v>
      </c>
    </row>
    <row r="997" spans="1:11">
      <c r="A997" s="75" t="s">
        <v>3109</v>
      </c>
      <c r="B997" s="45" t="str">
        <f>_xlfn.XLOOKUP(Tabla8[[#This Row],[Codigo Area Liquidacion]],TBLAREA[PLANTA],TBLAREA[PROG])</f>
        <v>01</v>
      </c>
      <c r="C997" s="46" t="s">
        <v>2527</v>
      </c>
      <c r="D997" s="45" t="str">
        <f>Tabla8[[#This Row],[Numero Documento]]&amp;Tabla8[[#This Row],[PROG]]&amp;LEFT(Tabla8[[#This Row],[Tipo Empleado]],3)</f>
        <v>2250029395001EMP</v>
      </c>
      <c r="E997" s="45" t="s">
        <v>3108</v>
      </c>
      <c r="F997" s="46" t="s">
        <v>235</v>
      </c>
      <c r="G997" s="45" t="s">
        <v>2602</v>
      </c>
      <c r="H997" s="45" t="s">
        <v>234</v>
      </c>
      <c r="I997" s="47" t="s">
        <v>1475</v>
      </c>
      <c r="J997" s="46" t="s">
        <v>2605</v>
      </c>
      <c r="K997" t="str">
        <f t="shared" si="15"/>
        <v>F</v>
      </c>
    </row>
    <row r="998" spans="1:11">
      <c r="A998" s="75" t="s">
        <v>1368</v>
      </c>
      <c r="B998" s="45" t="str">
        <f>_xlfn.XLOOKUP(Tabla8[[#This Row],[Codigo Area Liquidacion]],TBLAREA[PLANTA],TBLAREA[PROG])</f>
        <v>11</v>
      </c>
      <c r="C998" s="46" t="s">
        <v>11</v>
      </c>
      <c r="D998" s="45" t="str">
        <f>Tabla8[[#This Row],[Numero Documento]]&amp;Tabla8[[#This Row],[PROG]]&amp;LEFT(Tabla8[[#This Row],[Tipo Empleado]],3)</f>
        <v>0010191984311FIJ</v>
      </c>
      <c r="E998" s="45" t="s">
        <v>130</v>
      </c>
      <c r="F998" s="46" t="s">
        <v>111</v>
      </c>
      <c r="G998" s="45" t="s">
        <v>2610</v>
      </c>
      <c r="H998" s="45" t="s">
        <v>106</v>
      </c>
      <c r="I998" s="47" t="s">
        <v>1469</v>
      </c>
      <c r="J998" s="46" t="s">
        <v>2605</v>
      </c>
      <c r="K998" t="str">
        <f t="shared" si="15"/>
        <v>F</v>
      </c>
    </row>
    <row r="999" spans="1:11">
      <c r="A999" s="75" t="s">
        <v>1973</v>
      </c>
      <c r="B999" s="45" t="str">
        <f>_xlfn.XLOOKUP(Tabla8[[#This Row],[Codigo Area Liquidacion]],TBLAREA[PLANTA],TBLAREA[PROG])</f>
        <v>01</v>
      </c>
      <c r="C999" s="46" t="s">
        <v>11</v>
      </c>
      <c r="D999" s="45" t="str">
        <f>Tabla8[[#This Row],[Numero Documento]]&amp;Tabla8[[#This Row],[PROG]]&amp;LEFT(Tabla8[[#This Row],[Tipo Empleado]],3)</f>
        <v>0011239556101FIJ</v>
      </c>
      <c r="E999" s="45" t="s">
        <v>1681</v>
      </c>
      <c r="F999" s="46" t="s">
        <v>996</v>
      </c>
      <c r="G999" s="45" t="s">
        <v>2602</v>
      </c>
      <c r="H999" s="45" t="s">
        <v>943</v>
      </c>
      <c r="I999" s="47" t="s">
        <v>1458</v>
      </c>
      <c r="J999" s="46" t="s">
        <v>2604</v>
      </c>
      <c r="K999" t="str">
        <f t="shared" si="15"/>
        <v>M</v>
      </c>
    </row>
    <row r="1000" spans="1:11">
      <c r="A1000" s="75" t="s">
        <v>2681</v>
      </c>
      <c r="B1000" s="45" t="str">
        <f>_xlfn.XLOOKUP(Tabla8[[#This Row],[Codigo Area Liquidacion]],TBLAREA[PLANTA],TBLAREA[PROG])</f>
        <v>01</v>
      </c>
      <c r="C1000" s="46" t="s">
        <v>2535</v>
      </c>
      <c r="D1000" s="45" t="str">
        <f>Tabla8[[#This Row],[Numero Documento]]&amp;Tabla8[[#This Row],[PROG]]&amp;LEFT(Tabla8[[#This Row],[Tipo Empleado]],3)</f>
        <v>4022312541601PER</v>
      </c>
      <c r="E1000" s="45" t="s">
        <v>2667</v>
      </c>
      <c r="F1000" s="46" t="s">
        <v>895</v>
      </c>
      <c r="G1000" s="45" t="s">
        <v>2602</v>
      </c>
      <c r="H1000" s="45" t="s">
        <v>943</v>
      </c>
      <c r="I1000" s="47" t="s">
        <v>1458</v>
      </c>
      <c r="J1000" s="46" t="s">
        <v>2604</v>
      </c>
      <c r="K1000" t="str">
        <f t="shared" si="15"/>
        <v>M</v>
      </c>
    </row>
    <row r="1001" spans="1:11">
      <c r="A1001" s="75" t="s">
        <v>2236</v>
      </c>
      <c r="B1001" s="45" t="str">
        <f>_xlfn.XLOOKUP(Tabla8[[#This Row],[Codigo Area Liquidacion]],TBLAREA[PLANTA],TBLAREA[PROG])</f>
        <v>11</v>
      </c>
      <c r="C1001" s="46" t="s">
        <v>11</v>
      </c>
      <c r="D1001" s="45" t="str">
        <f>Tabla8[[#This Row],[Numero Documento]]&amp;Tabla8[[#This Row],[PROG]]&amp;LEFT(Tabla8[[#This Row],[Tipo Empleado]],3)</f>
        <v>0011410010011FIJ</v>
      </c>
      <c r="E1001" s="45" t="s">
        <v>762</v>
      </c>
      <c r="F1001" s="46" t="s">
        <v>763</v>
      </c>
      <c r="G1001" s="45" t="s">
        <v>2610</v>
      </c>
      <c r="H1001" s="45" t="s">
        <v>698</v>
      </c>
      <c r="I1001" s="47" t="s">
        <v>1451</v>
      </c>
      <c r="J1001" s="46" t="s">
        <v>2604</v>
      </c>
      <c r="K1001" t="str">
        <f t="shared" si="15"/>
        <v>M</v>
      </c>
    </row>
    <row r="1002" spans="1:11">
      <c r="A1002" s="75" t="s">
        <v>2379</v>
      </c>
      <c r="B1002" s="45" t="str">
        <f>_xlfn.XLOOKUP(Tabla8[[#This Row],[Codigo Area Liquidacion]],TBLAREA[PLANTA],TBLAREA[PROG])</f>
        <v>01</v>
      </c>
      <c r="C1002" s="46" t="s">
        <v>2527</v>
      </c>
      <c r="D1002" s="45" t="str">
        <f>Tabla8[[#This Row],[Numero Documento]]&amp;Tabla8[[#This Row],[PROG]]&amp;LEFT(Tabla8[[#This Row],[Tipo Empleado]],3)</f>
        <v>2240005660601EMP</v>
      </c>
      <c r="E1002" s="45" t="s">
        <v>959</v>
      </c>
      <c r="F1002" s="46" t="s">
        <v>59</v>
      </c>
      <c r="G1002" s="45" t="s">
        <v>2602</v>
      </c>
      <c r="H1002" s="45" t="s">
        <v>3296</v>
      </c>
      <c r="I1002" s="47" t="s">
        <v>3297</v>
      </c>
      <c r="J1002" s="46" t="s">
        <v>2604</v>
      </c>
      <c r="K1002" t="str">
        <f t="shared" si="15"/>
        <v>M</v>
      </c>
    </row>
    <row r="1003" spans="1:11">
      <c r="A1003" s="75" t="s">
        <v>2237</v>
      </c>
      <c r="B1003" s="45" t="str">
        <f>_xlfn.XLOOKUP(Tabla8[[#This Row],[Codigo Area Liquidacion]],TBLAREA[PLANTA],TBLAREA[PROG])</f>
        <v>11</v>
      </c>
      <c r="C1003" s="46" t="s">
        <v>11</v>
      </c>
      <c r="D1003" s="45" t="str">
        <f>Tabla8[[#This Row],[Numero Documento]]&amp;Tabla8[[#This Row],[PROG]]&amp;LEFT(Tabla8[[#This Row],[Tipo Empleado]],3)</f>
        <v>0160004452111FIJ</v>
      </c>
      <c r="E1003" s="45" t="s">
        <v>14</v>
      </c>
      <c r="F1003" s="46" t="s">
        <v>15</v>
      </c>
      <c r="G1003" s="45" t="s">
        <v>2610</v>
      </c>
      <c r="H1003" s="45" t="s">
        <v>7</v>
      </c>
      <c r="I1003" s="47" t="s">
        <v>1507</v>
      </c>
      <c r="J1003" s="46" t="s">
        <v>2604</v>
      </c>
      <c r="K1003" t="str">
        <f t="shared" si="15"/>
        <v>M</v>
      </c>
    </row>
    <row r="1004" spans="1:11">
      <c r="A1004" s="75" t="s">
        <v>2085</v>
      </c>
      <c r="B1004" s="45" t="str">
        <f>_xlfn.XLOOKUP(Tabla8[[#This Row],[Codigo Area Liquidacion]],TBLAREA[PLANTA],TBLAREA[PROG])</f>
        <v>13</v>
      </c>
      <c r="C1004" s="46" t="s">
        <v>11</v>
      </c>
      <c r="D1004" s="45" t="str">
        <f>Tabla8[[#This Row],[Numero Documento]]&amp;Tabla8[[#This Row],[PROG]]&amp;LEFT(Tabla8[[#This Row],[Tipo Empleado]],3)</f>
        <v>0010175225113FIJ</v>
      </c>
      <c r="E1004" s="45" t="s">
        <v>538</v>
      </c>
      <c r="F1004" s="46" t="s">
        <v>928</v>
      </c>
      <c r="G1004" s="45" t="s">
        <v>2639</v>
      </c>
      <c r="H1004" s="45" t="s">
        <v>1714</v>
      </c>
      <c r="I1004" s="47" t="s">
        <v>1452</v>
      </c>
      <c r="J1004" s="46" t="s">
        <v>2605</v>
      </c>
      <c r="K1004" t="str">
        <f t="shared" si="15"/>
        <v>F</v>
      </c>
    </row>
    <row r="1005" spans="1:11">
      <c r="A1005" s="75" t="s">
        <v>2059</v>
      </c>
      <c r="B1005" s="45" t="str">
        <f>_xlfn.XLOOKUP(Tabla8[[#This Row],[Codigo Area Liquidacion]],TBLAREA[PLANTA],TBLAREA[PROG])</f>
        <v>01</v>
      </c>
      <c r="C1005" s="46" t="s">
        <v>11</v>
      </c>
      <c r="D1005" s="45" t="str">
        <f>Tabla8[[#This Row],[Numero Documento]]&amp;Tabla8[[#This Row],[PROG]]&amp;LEFT(Tabla8[[#This Row],[Tipo Empleado]],3)</f>
        <v>4021021856201FIJ</v>
      </c>
      <c r="E1005" s="45" t="s">
        <v>887</v>
      </c>
      <c r="F1005" s="46" t="s">
        <v>10</v>
      </c>
      <c r="G1005" s="45" t="s">
        <v>2602</v>
      </c>
      <c r="H1005" s="45" t="s">
        <v>1713</v>
      </c>
      <c r="I1005" s="47" t="s">
        <v>1455</v>
      </c>
      <c r="J1005" s="46" t="s">
        <v>2605</v>
      </c>
      <c r="K1005" t="str">
        <f t="shared" si="15"/>
        <v>F</v>
      </c>
    </row>
    <row r="1006" spans="1:11">
      <c r="A1006" s="75" t="s">
        <v>3111</v>
      </c>
      <c r="B1006" s="45" t="str">
        <f>_xlfn.XLOOKUP(Tabla8[[#This Row],[Codigo Area Liquidacion]],TBLAREA[PLANTA],TBLAREA[PROG])</f>
        <v>01</v>
      </c>
      <c r="C1006" s="46" t="s">
        <v>2527</v>
      </c>
      <c r="D1006" s="45" t="str">
        <f>Tabla8[[#This Row],[Numero Documento]]&amp;Tabla8[[#This Row],[PROG]]&amp;LEFT(Tabla8[[#This Row],[Tipo Empleado]],3)</f>
        <v>4022209777201EMP</v>
      </c>
      <c r="E1006" s="45" t="s">
        <v>3186</v>
      </c>
      <c r="F1006" s="46" t="s">
        <v>1626</v>
      </c>
      <c r="G1006" s="45" t="s">
        <v>2602</v>
      </c>
      <c r="H1006" s="45" t="s">
        <v>601</v>
      </c>
      <c r="I1006" s="47" t="s">
        <v>1453</v>
      </c>
      <c r="J1006" s="46" t="s">
        <v>2604</v>
      </c>
      <c r="K1006" t="str">
        <f t="shared" si="15"/>
        <v>M</v>
      </c>
    </row>
    <row r="1007" spans="1:11">
      <c r="A1007" s="75" t="s">
        <v>2238</v>
      </c>
      <c r="B1007" s="45" t="str">
        <f>_xlfn.XLOOKUP(Tabla8[[#This Row],[Codigo Area Liquidacion]],TBLAREA[PLANTA],TBLAREA[PROG])</f>
        <v>11</v>
      </c>
      <c r="C1007" s="46" t="s">
        <v>11</v>
      </c>
      <c r="D1007" s="45" t="str">
        <f>Tabla8[[#This Row],[Numero Documento]]&amp;Tabla8[[#This Row],[PROG]]&amp;LEFT(Tabla8[[#This Row],[Tipo Empleado]],3)</f>
        <v>0310117925111FIJ</v>
      </c>
      <c r="E1007" s="45" t="s">
        <v>70</v>
      </c>
      <c r="F1007" s="46" t="s">
        <v>52</v>
      </c>
      <c r="G1007" s="45" t="s">
        <v>2610</v>
      </c>
      <c r="H1007" s="45" t="s">
        <v>18</v>
      </c>
      <c r="I1007" s="47" t="s">
        <v>1508</v>
      </c>
      <c r="J1007" s="46" t="s">
        <v>2604</v>
      </c>
      <c r="K1007" t="str">
        <f t="shared" si="15"/>
        <v>M</v>
      </c>
    </row>
    <row r="1008" spans="1:11">
      <c r="A1008" s="75" t="s">
        <v>2060</v>
      </c>
      <c r="B1008" s="45" t="str">
        <f>_xlfn.XLOOKUP(Tabla8[[#This Row],[Codigo Area Liquidacion]],TBLAREA[PLANTA],TBLAREA[PROG])</f>
        <v>13</v>
      </c>
      <c r="C1008" s="46" t="s">
        <v>11</v>
      </c>
      <c r="D1008" s="45" t="str">
        <f>Tabla8[[#This Row],[Numero Documento]]&amp;Tabla8[[#This Row],[PROG]]&amp;LEFT(Tabla8[[#This Row],[Tipo Empleado]],3)</f>
        <v>0400007483313FIJ</v>
      </c>
      <c r="E1008" s="45" t="s">
        <v>539</v>
      </c>
      <c r="F1008" s="46" t="s">
        <v>127</v>
      </c>
      <c r="G1008" s="45" t="s">
        <v>2639</v>
      </c>
      <c r="H1008" s="45" t="s">
        <v>1707</v>
      </c>
      <c r="I1008" s="47" t="s">
        <v>1456</v>
      </c>
      <c r="J1008" s="46" t="s">
        <v>2604</v>
      </c>
      <c r="K1008" t="str">
        <f t="shared" si="15"/>
        <v>M</v>
      </c>
    </row>
    <row r="1009" spans="1:11">
      <c r="A1009" s="75" t="s">
        <v>1354</v>
      </c>
      <c r="B1009" s="45" t="str">
        <f>_xlfn.XLOOKUP(Tabla8[[#This Row],[Codigo Area Liquidacion]],TBLAREA[PLANTA],TBLAREA[PROG])</f>
        <v>11</v>
      </c>
      <c r="C1009" s="46" t="s">
        <v>11</v>
      </c>
      <c r="D1009" s="45" t="str">
        <f>Tabla8[[#This Row],[Numero Documento]]&amp;Tabla8[[#This Row],[PROG]]&amp;LEFT(Tabla8[[#This Row],[Tipo Empleado]],3)</f>
        <v>0010249035611FIJ</v>
      </c>
      <c r="E1009" s="45" t="s">
        <v>764</v>
      </c>
      <c r="F1009" s="46" t="s">
        <v>765</v>
      </c>
      <c r="G1009" s="45" t="s">
        <v>2610</v>
      </c>
      <c r="H1009" s="45" t="s">
        <v>698</v>
      </c>
      <c r="I1009" s="47" t="s">
        <v>1451</v>
      </c>
      <c r="J1009" s="46" t="s">
        <v>2604</v>
      </c>
      <c r="K1009" t="str">
        <f t="shared" si="15"/>
        <v>M</v>
      </c>
    </row>
    <row r="1010" spans="1:11">
      <c r="A1010" s="75" t="s">
        <v>2239</v>
      </c>
      <c r="B1010" s="45" t="str">
        <f>_xlfn.XLOOKUP(Tabla8[[#This Row],[Codigo Area Liquidacion]],TBLAREA[PLANTA],TBLAREA[PROG])</f>
        <v>11</v>
      </c>
      <c r="C1010" s="46" t="s">
        <v>11</v>
      </c>
      <c r="D1010" s="45" t="str">
        <f>Tabla8[[#This Row],[Numero Documento]]&amp;Tabla8[[#This Row],[PROG]]&amp;LEFT(Tabla8[[#This Row],[Tipo Empleado]],3)</f>
        <v>0011104415211FIJ</v>
      </c>
      <c r="E1010" s="45" t="s">
        <v>766</v>
      </c>
      <c r="F1010" s="46" t="s">
        <v>32</v>
      </c>
      <c r="G1010" s="45" t="s">
        <v>2610</v>
      </c>
      <c r="H1010" s="45" t="s">
        <v>698</v>
      </c>
      <c r="I1010" s="47" t="s">
        <v>1451</v>
      </c>
      <c r="J1010" s="46" t="s">
        <v>2604</v>
      </c>
      <c r="K1010" t="str">
        <f t="shared" si="15"/>
        <v>M</v>
      </c>
    </row>
    <row r="1011" spans="1:11">
      <c r="A1011" s="75" t="s">
        <v>3354</v>
      </c>
      <c r="B1011" s="45" t="str">
        <f>_xlfn.XLOOKUP(Tabla8[[#This Row],[Codigo Area Liquidacion]],TBLAREA[PLANTA],TBLAREA[PROG])</f>
        <v>01</v>
      </c>
      <c r="C1011" s="46" t="s">
        <v>2535</v>
      </c>
      <c r="D1011" s="45" t="str">
        <f>Tabla8[[#This Row],[Numero Documento]]&amp;Tabla8[[#This Row],[PROG]]&amp;LEFT(Tabla8[[#This Row],[Tipo Empleado]],3)</f>
        <v>4023280743401PER</v>
      </c>
      <c r="E1011" s="45" t="s">
        <v>3375</v>
      </c>
      <c r="F1011" s="46" t="s">
        <v>895</v>
      </c>
      <c r="G1011" s="45" t="s">
        <v>2602</v>
      </c>
      <c r="H1011" s="45" t="s">
        <v>943</v>
      </c>
      <c r="I1011" s="47" t="s">
        <v>1458</v>
      </c>
      <c r="J1011" s="46" t="s">
        <v>2604</v>
      </c>
      <c r="K1011" t="str">
        <f t="shared" si="15"/>
        <v>M</v>
      </c>
    </row>
    <row r="1012" spans="1:11">
      <c r="A1012" s="75" t="s">
        <v>3113</v>
      </c>
      <c r="B1012" s="45" t="str">
        <f>_xlfn.XLOOKUP(Tabla8[[#This Row],[Codigo Area Liquidacion]],TBLAREA[PLANTA],TBLAREA[PROG])</f>
        <v>01</v>
      </c>
      <c r="C1012" s="46" t="s">
        <v>2527</v>
      </c>
      <c r="D1012" s="45" t="str">
        <f>Tabla8[[#This Row],[Numero Documento]]&amp;Tabla8[[#This Row],[PROG]]&amp;LEFT(Tabla8[[#This Row],[Tipo Empleado]],3)</f>
        <v>0010738409101EMP</v>
      </c>
      <c r="E1012" s="45" t="s">
        <v>3112</v>
      </c>
      <c r="F1012" s="46" t="s">
        <v>192</v>
      </c>
      <c r="G1012" s="45" t="s">
        <v>2602</v>
      </c>
      <c r="H1012" s="45" t="s">
        <v>1711</v>
      </c>
      <c r="I1012" s="47" t="s">
        <v>1478</v>
      </c>
      <c r="J1012" s="46" t="s">
        <v>2604</v>
      </c>
      <c r="K1012" t="str">
        <f t="shared" si="15"/>
        <v>M</v>
      </c>
    </row>
    <row r="1013" spans="1:11">
      <c r="A1013" s="75" t="s">
        <v>2380</v>
      </c>
      <c r="B1013" s="45" t="str">
        <f>_xlfn.XLOOKUP(Tabla8[[#This Row],[Codigo Area Liquidacion]],TBLAREA[PLANTA],TBLAREA[PROG])</f>
        <v>01</v>
      </c>
      <c r="C1013" s="46" t="s">
        <v>2527</v>
      </c>
      <c r="D1013" s="45" t="str">
        <f>Tabla8[[#This Row],[Numero Documento]]&amp;Tabla8[[#This Row],[PROG]]&amp;LEFT(Tabla8[[#This Row],[Tipo Empleado]],3)</f>
        <v>0310040263901EMP</v>
      </c>
      <c r="E1013" s="45" t="s">
        <v>1669</v>
      </c>
      <c r="F1013" s="46" t="s">
        <v>129</v>
      </c>
      <c r="G1013" s="45" t="s">
        <v>2602</v>
      </c>
      <c r="H1013" s="45" t="s">
        <v>18</v>
      </c>
      <c r="I1013" s="47" t="s">
        <v>1508</v>
      </c>
      <c r="J1013" s="46" t="s">
        <v>2604</v>
      </c>
      <c r="K1013" t="str">
        <f t="shared" si="15"/>
        <v>M</v>
      </c>
    </row>
    <row r="1014" spans="1:11">
      <c r="A1014" s="75" t="s">
        <v>2824</v>
      </c>
      <c r="B1014" s="45" t="str">
        <f>_xlfn.XLOOKUP(Tabla8[[#This Row],[Codigo Area Liquidacion]],TBLAREA[PLANTA],TBLAREA[PROG])</f>
        <v>01</v>
      </c>
      <c r="C1014" s="46" t="s">
        <v>2535</v>
      </c>
      <c r="D1014" s="45" t="str">
        <f>Tabla8[[#This Row],[Numero Documento]]&amp;Tabla8[[#This Row],[PROG]]&amp;LEFT(Tabla8[[#This Row],[Tipo Empleado]],3)</f>
        <v>4022553798001PER</v>
      </c>
      <c r="E1014" s="45" t="s">
        <v>2823</v>
      </c>
      <c r="F1014" s="46" t="s">
        <v>895</v>
      </c>
      <c r="G1014" s="45" t="s">
        <v>2602</v>
      </c>
      <c r="H1014" s="45" t="s">
        <v>943</v>
      </c>
      <c r="I1014" s="47" t="s">
        <v>1458</v>
      </c>
      <c r="J1014" s="46" t="s">
        <v>2604</v>
      </c>
      <c r="K1014" t="str">
        <f t="shared" si="15"/>
        <v>M</v>
      </c>
    </row>
    <row r="1015" spans="1:11">
      <c r="A1015" s="75" t="s">
        <v>2507</v>
      </c>
      <c r="B1015" s="45" t="str">
        <f>_xlfn.XLOOKUP(Tabla8[[#This Row],[Codigo Area Liquidacion]],TBLAREA[PLANTA],TBLAREA[PROG])</f>
        <v>01</v>
      </c>
      <c r="C1015" s="46" t="s">
        <v>2535</v>
      </c>
      <c r="D1015" s="45" t="str">
        <f>Tabla8[[#This Row],[Numero Documento]]&amp;Tabla8[[#This Row],[PROG]]&amp;LEFT(Tabla8[[#This Row],[Tipo Empleado]],3)</f>
        <v>0830001722801PER</v>
      </c>
      <c r="E1015" s="45" t="s">
        <v>1572</v>
      </c>
      <c r="F1015" s="46" t="s">
        <v>895</v>
      </c>
      <c r="G1015" s="45" t="s">
        <v>2602</v>
      </c>
      <c r="H1015" s="45" t="s">
        <v>943</v>
      </c>
      <c r="I1015" s="47" t="s">
        <v>1458</v>
      </c>
      <c r="J1015" s="46" t="s">
        <v>2604</v>
      </c>
      <c r="K1015" t="str">
        <f t="shared" si="15"/>
        <v>M</v>
      </c>
    </row>
    <row r="1016" spans="1:11">
      <c r="A1016" s="75" t="s">
        <v>1974</v>
      </c>
      <c r="B1016" s="45" t="str">
        <f>_xlfn.XLOOKUP(Tabla8[[#This Row],[Codigo Area Liquidacion]],TBLAREA[PLANTA],TBLAREA[PROG])</f>
        <v>01</v>
      </c>
      <c r="C1016" s="46" t="s">
        <v>11</v>
      </c>
      <c r="D1016" s="45" t="str">
        <f>Tabla8[[#This Row],[Numero Documento]]&amp;Tabla8[[#This Row],[PROG]]&amp;LEFT(Tabla8[[#This Row],[Tipo Empleado]],3)</f>
        <v>0011922172901FIJ</v>
      </c>
      <c r="E1016" s="45" t="s">
        <v>600</v>
      </c>
      <c r="F1016" s="46" t="s">
        <v>10</v>
      </c>
      <c r="G1016" s="45" t="s">
        <v>2602</v>
      </c>
      <c r="H1016" s="45" t="s">
        <v>277</v>
      </c>
      <c r="I1016" s="47" t="s">
        <v>1500</v>
      </c>
      <c r="J1016" s="46" t="s">
        <v>2605</v>
      </c>
      <c r="K1016" t="str">
        <f t="shared" si="15"/>
        <v>F</v>
      </c>
    </row>
    <row r="1017" spans="1:11">
      <c r="A1017" s="75" t="s">
        <v>2381</v>
      </c>
      <c r="B1017" s="45" t="str">
        <f>_xlfn.XLOOKUP(Tabla8[[#This Row],[Codigo Area Liquidacion]],TBLAREA[PLANTA],TBLAREA[PROG])</f>
        <v>01</v>
      </c>
      <c r="C1017" s="46" t="s">
        <v>2527</v>
      </c>
      <c r="D1017" s="45" t="str">
        <f>Tabla8[[#This Row],[Numero Documento]]&amp;Tabla8[[#This Row],[PROG]]&amp;LEFT(Tabla8[[#This Row],[Tipo Empleado]],3)</f>
        <v>0011768561001EMP</v>
      </c>
      <c r="E1017" s="45" t="s">
        <v>1650</v>
      </c>
      <c r="F1017" s="46" t="s">
        <v>1631</v>
      </c>
      <c r="G1017" s="45" t="s">
        <v>2602</v>
      </c>
      <c r="H1017" s="45" t="s">
        <v>3298</v>
      </c>
      <c r="I1017" s="47" t="s">
        <v>3299</v>
      </c>
      <c r="J1017" s="46" t="s">
        <v>2604</v>
      </c>
      <c r="K1017" t="str">
        <f t="shared" si="15"/>
        <v>M</v>
      </c>
    </row>
    <row r="1018" spans="1:11">
      <c r="A1018" s="75" t="s">
        <v>2061</v>
      </c>
      <c r="B1018" s="45" t="str">
        <f>_xlfn.XLOOKUP(Tabla8[[#This Row],[Codigo Area Liquidacion]],TBLAREA[PLANTA],TBLAREA[PROG])</f>
        <v>13</v>
      </c>
      <c r="C1018" s="46" t="s">
        <v>11</v>
      </c>
      <c r="D1018" s="45" t="str">
        <f>Tabla8[[#This Row],[Numero Documento]]&amp;Tabla8[[#This Row],[PROG]]&amp;LEFT(Tabla8[[#This Row],[Tipo Empleado]],3)</f>
        <v>0400013843013FIJ</v>
      </c>
      <c r="E1018" s="45" t="s">
        <v>1396</v>
      </c>
      <c r="F1018" s="46" t="s">
        <v>27</v>
      </c>
      <c r="G1018" s="45" t="s">
        <v>2639</v>
      </c>
      <c r="H1018" s="45" t="s">
        <v>1707</v>
      </c>
      <c r="I1018" s="47" t="s">
        <v>1456</v>
      </c>
      <c r="J1018" s="46" t="s">
        <v>2604</v>
      </c>
      <c r="K1018" t="str">
        <f t="shared" si="15"/>
        <v>M</v>
      </c>
    </row>
    <row r="1019" spans="1:11">
      <c r="A1019" s="75" t="s">
        <v>3248</v>
      </c>
      <c r="B1019" s="45" t="str">
        <f>_xlfn.XLOOKUP(Tabla8[[#This Row],[Codigo Area Liquidacion]],TBLAREA[PLANTA],TBLAREA[PROG])</f>
        <v>01</v>
      </c>
      <c r="C1019" s="46" t="s">
        <v>2527</v>
      </c>
      <c r="D1019" s="45" t="str">
        <f>Tabla8[[#This Row],[Numero Documento]]&amp;Tabla8[[#This Row],[PROG]]&amp;LEFT(Tabla8[[#This Row],[Tipo Empleado]],3)</f>
        <v>0010051679801EMP</v>
      </c>
      <c r="E1019" s="45" t="s">
        <v>3269</v>
      </c>
      <c r="F1019" s="46" t="s">
        <v>2660</v>
      </c>
      <c r="G1019" s="45" t="s">
        <v>2602</v>
      </c>
      <c r="H1019" s="45" t="s">
        <v>277</v>
      </c>
      <c r="I1019" s="47" t="s">
        <v>1500</v>
      </c>
      <c r="J1019" s="46" t="s">
        <v>2605</v>
      </c>
      <c r="K1019" t="str">
        <f t="shared" si="15"/>
        <v>F</v>
      </c>
    </row>
    <row r="1020" spans="1:11">
      <c r="A1020" s="75" t="s">
        <v>1975</v>
      </c>
      <c r="B1020" s="45" t="str">
        <f>_xlfn.XLOOKUP(Tabla8[[#This Row],[Codigo Area Liquidacion]],TBLAREA[PLANTA],TBLAREA[PROG])</f>
        <v>01</v>
      </c>
      <c r="C1020" s="46" t="s">
        <v>11</v>
      </c>
      <c r="D1020" s="45" t="str">
        <f>Tabla8[[#This Row],[Numero Documento]]&amp;Tabla8[[#This Row],[PROG]]&amp;LEFT(Tabla8[[#This Row],[Tipo Empleado]],3)</f>
        <v>0010683397301FIJ</v>
      </c>
      <c r="E1020" s="45" t="s">
        <v>810</v>
      </c>
      <c r="F1020" s="46" t="s">
        <v>75</v>
      </c>
      <c r="G1020" s="45" t="s">
        <v>2602</v>
      </c>
      <c r="H1020" s="45" t="s">
        <v>1708</v>
      </c>
      <c r="I1020" s="47" t="s">
        <v>1448</v>
      </c>
      <c r="J1020" s="46" t="s">
        <v>2605</v>
      </c>
      <c r="K1020" t="str">
        <f t="shared" si="15"/>
        <v>F</v>
      </c>
    </row>
    <row r="1021" spans="1:11">
      <c r="A1021" s="75" t="s">
        <v>1976</v>
      </c>
      <c r="B1021" s="45" t="str">
        <f>_xlfn.XLOOKUP(Tabla8[[#This Row],[Codigo Area Liquidacion]],TBLAREA[PLANTA],TBLAREA[PROG])</f>
        <v>01</v>
      </c>
      <c r="C1021" s="46" t="s">
        <v>11</v>
      </c>
      <c r="D1021" s="45" t="str">
        <f>Tabla8[[#This Row],[Numero Documento]]&amp;Tabla8[[#This Row],[PROG]]&amp;LEFT(Tabla8[[#This Row],[Tipo Empleado]],3)</f>
        <v>0011493885501FIJ</v>
      </c>
      <c r="E1021" s="45" t="s">
        <v>1031</v>
      </c>
      <c r="F1021" s="46" t="s">
        <v>8</v>
      </c>
      <c r="G1021" s="45" t="s">
        <v>2602</v>
      </c>
      <c r="H1021" s="45" t="s">
        <v>576</v>
      </c>
      <c r="I1021" s="47" t="s">
        <v>1487</v>
      </c>
      <c r="J1021" s="46" t="s">
        <v>2605</v>
      </c>
      <c r="K1021" t="str">
        <f t="shared" si="15"/>
        <v>F</v>
      </c>
    </row>
    <row r="1022" spans="1:11">
      <c r="A1022" s="75" t="s">
        <v>3115</v>
      </c>
      <c r="B1022" s="45" t="str">
        <f>_xlfn.XLOOKUP(Tabla8[[#This Row],[Codigo Area Liquidacion]],TBLAREA[PLANTA],TBLAREA[PROG])</f>
        <v>01</v>
      </c>
      <c r="C1022" s="46" t="s">
        <v>2527</v>
      </c>
      <c r="D1022" s="45" t="str">
        <f>Tabla8[[#This Row],[Numero Documento]]&amp;Tabla8[[#This Row],[PROG]]&amp;LEFT(Tabla8[[#This Row],[Tipo Empleado]],3)</f>
        <v>0500006377501EMP</v>
      </c>
      <c r="E1022" s="45" t="s">
        <v>3182</v>
      </c>
      <c r="F1022" s="46" t="s">
        <v>256</v>
      </c>
      <c r="G1022" s="45" t="s">
        <v>2602</v>
      </c>
      <c r="H1022" s="45" t="s">
        <v>822</v>
      </c>
      <c r="I1022" s="47" t="s">
        <v>1489</v>
      </c>
      <c r="J1022" s="46" t="s">
        <v>2605</v>
      </c>
      <c r="K1022" t="str">
        <f t="shared" si="15"/>
        <v>F</v>
      </c>
    </row>
    <row r="1023" spans="1:11">
      <c r="A1023" s="75" t="s">
        <v>1164</v>
      </c>
      <c r="B1023" s="45" t="str">
        <f>_xlfn.XLOOKUP(Tabla8[[#This Row],[Codigo Area Liquidacion]],TBLAREA[PLANTA],TBLAREA[PROG])</f>
        <v>01</v>
      </c>
      <c r="C1023" s="46" t="s">
        <v>11</v>
      </c>
      <c r="D1023" s="45" t="str">
        <f>Tabla8[[#This Row],[Numero Documento]]&amp;Tabla8[[#This Row],[PROG]]&amp;LEFT(Tabla8[[#This Row],[Tipo Empleado]],3)</f>
        <v>0010946517901FIJ</v>
      </c>
      <c r="E1023" s="45" t="s">
        <v>2636</v>
      </c>
      <c r="F1023" s="46" t="s">
        <v>300</v>
      </c>
      <c r="G1023" s="45" t="s">
        <v>2602</v>
      </c>
      <c r="H1023" s="45" t="s">
        <v>1708</v>
      </c>
      <c r="I1023" s="47" t="s">
        <v>1448</v>
      </c>
      <c r="J1023" s="46" t="s">
        <v>2605</v>
      </c>
      <c r="K1023" t="str">
        <f t="shared" si="15"/>
        <v>F</v>
      </c>
    </row>
    <row r="1024" spans="1:11">
      <c r="A1024" s="75" t="s">
        <v>2884</v>
      </c>
      <c r="B1024" s="45" t="str">
        <f>_xlfn.XLOOKUP(Tabla8[[#This Row],[Codigo Area Liquidacion]],TBLAREA[PLANTA],TBLAREA[PROG])</f>
        <v>11</v>
      </c>
      <c r="C1024" s="46" t="s">
        <v>11</v>
      </c>
      <c r="D1024" s="45" t="str">
        <f>Tabla8[[#This Row],[Numero Documento]]&amp;Tabla8[[#This Row],[PROG]]&amp;LEFT(Tabla8[[#This Row],[Tipo Empleado]],3)</f>
        <v>0370078142411FIJ</v>
      </c>
      <c r="E1024" s="45" t="s">
        <v>2883</v>
      </c>
      <c r="F1024" s="46" t="s">
        <v>8</v>
      </c>
      <c r="G1024" s="45" t="s">
        <v>2610</v>
      </c>
      <c r="H1024" s="45" t="s">
        <v>601</v>
      </c>
      <c r="I1024" s="47" t="s">
        <v>1453</v>
      </c>
      <c r="J1024" s="46" t="s">
        <v>2605</v>
      </c>
      <c r="K1024" t="str">
        <f t="shared" si="15"/>
        <v>F</v>
      </c>
    </row>
    <row r="1025" spans="1:11">
      <c r="A1025" s="75" t="s">
        <v>2062</v>
      </c>
      <c r="B1025" s="45" t="str">
        <f>_xlfn.XLOOKUP(Tabla8[[#This Row],[Codigo Area Liquidacion]],TBLAREA[PLANTA],TBLAREA[PROG])</f>
        <v>13</v>
      </c>
      <c r="C1025" s="46" t="s">
        <v>11</v>
      </c>
      <c r="D1025" s="45" t="str">
        <f>Tabla8[[#This Row],[Numero Documento]]&amp;Tabla8[[#This Row],[PROG]]&amp;LEFT(Tabla8[[#This Row],[Tipo Empleado]],3)</f>
        <v>0010100562713FIJ</v>
      </c>
      <c r="E1025" s="45" t="s">
        <v>2647</v>
      </c>
      <c r="F1025" s="46" t="s">
        <v>32</v>
      </c>
      <c r="G1025" s="45" t="s">
        <v>2639</v>
      </c>
      <c r="H1025" s="45" t="s">
        <v>1707</v>
      </c>
      <c r="I1025" s="47" t="s">
        <v>1456</v>
      </c>
      <c r="J1025" s="46" t="s">
        <v>2605</v>
      </c>
      <c r="K1025" t="str">
        <f t="shared" si="15"/>
        <v>F</v>
      </c>
    </row>
    <row r="1026" spans="1:11">
      <c r="A1026" s="75" t="s">
        <v>3117</v>
      </c>
      <c r="B1026" s="45" t="str">
        <f>_xlfn.XLOOKUP(Tabla8[[#This Row],[Codigo Area Liquidacion]],TBLAREA[PLANTA],TBLAREA[PROG])</f>
        <v>01</v>
      </c>
      <c r="C1026" s="46" t="s">
        <v>2527</v>
      </c>
      <c r="D1026" s="45" t="str">
        <f>Tabla8[[#This Row],[Numero Documento]]&amp;Tabla8[[#This Row],[PROG]]&amp;LEFT(Tabla8[[#This Row],[Tipo Empleado]],3)</f>
        <v>0310467205401EMP</v>
      </c>
      <c r="E1026" s="45" t="s">
        <v>3116</v>
      </c>
      <c r="F1026" s="46" t="s">
        <v>1517</v>
      </c>
      <c r="G1026" s="45" t="s">
        <v>2602</v>
      </c>
      <c r="H1026" s="45" t="s">
        <v>601</v>
      </c>
      <c r="I1026" s="47" t="s">
        <v>1453</v>
      </c>
      <c r="J1026" s="46" t="s">
        <v>2605</v>
      </c>
      <c r="K1026" t="str">
        <f t="shared" si="15"/>
        <v>F</v>
      </c>
    </row>
    <row r="1027" spans="1:11">
      <c r="A1027" s="75" t="s">
        <v>1165</v>
      </c>
      <c r="B1027" s="45" t="str">
        <f>_xlfn.XLOOKUP(Tabla8[[#This Row],[Codigo Area Liquidacion]],TBLAREA[PLANTA],TBLAREA[PROG])</f>
        <v>01</v>
      </c>
      <c r="C1027" s="46" t="s">
        <v>11</v>
      </c>
      <c r="D1027" s="45" t="str">
        <f>Tabla8[[#This Row],[Numero Documento]]&amp;Tabla8[[#This Row],[PROG]]&amp;LEFT(Tabla8[[#This Row],[Tipo Empleado]],3)</f>
        <v>0010092674001FIJ</v>
      </c>
      <c r="E1027" s="45" t="s">
        <v>449</v>
      </c>
      <c r="F1027" s="46" t="s">
        <v>450</v>
      </c>
      <c r="G1027" s="45" t="s">
        <v>2602</v>
      </c>
      <c r="H1027" s="45" t="s">
        <v>552</v>
      </c>
      <c r="I1027" s="47" t="s">
        <v>1468</v>
      </c>
      <c r="J1027" s="46" t="s">
        <v>2605</v>
      </c>
      <c r="K1027" t="str">
        <f t="shared" si="15"/>
        <v>F</v>
      </c>
    </row>
    <row r="1028" spans="1:11">
      <c r="A1028" s="75" t="s">
        <v>1166</v>
      </c>
      <c r="B1028" s="45" t="str">
        <f>_xlfn.XLOOKUP(Tabla8[[#This Row],[Codigo Area Liquidacion]],TBLAREA[PLANTA],TBLAREA[PROG])</f>
        <v>01</v>
      </c>
      <c r="C1028" s="46" t="s">
        <v>11</v>
      </c>
      <c r="D1028" s="45" t="str">
        <f>Tabla8[[#This Row],[Numero Documento]]&amp;Tabla8[[#This Row],[PROG]]&amp;LEFT(Tabla8[[#This Row],[Tipo Empleado]],3)</f>
        <v>0010403304801FIJ</v>
      </c>
      <c r="E1028" s="45" t="s">
        <v>853</v>
      </c>
      <c r="F1028" s="46" t="s">
        <v>1052</v>
      </c>
      <c r="G1028" s="45" t="s">
        <v>2602</v>
      </c>
      <c r="H1028" s="45" t="s">
        <v>822</v>
      </c>
      <c r="I1028" s="47" t="s">
        <v>1489</v>
      </c>
      <c r="J1028" s="46" t="s">
        <v>2605</v>
      </c>
      <c r="K1028" t="str">
        <f t="shared" ref="K1028:K1091" si="16">LEFT(J1028,1)</f>
        <v>F</v>
      </c>
    </row>
    <row r="1029" spans="1:11">
      <c r="A1029" s="75" t="s">
        <v>2382</v>
      </c>
      <c r="B1029" s="45" t="str">
        <f>_xlfn.XLOOKUP(Tabla8[[#This Row],[Codigo Area Liquidacion]],TBLAREA[PLANTA],TBLAREA[PROG])</f>
        <v>01</v>
      </c>
      <c r="C1029" s="46" t="s">
        <v>2527</v>
      </c>
      <c r="D1029" s="45" t="str">
        <f>Tabla8[[#This Row],[Numero Documento]]&amp;Tabla8[[#This Row],[PROG]]&amp;LEFT(Tabla8[[#This Row],[Tipo Empleado]],3)</f>
        <v>0710047753301EMP</v>
      </c>
      <c r="E1029" s="45" t="s">
        <v>1672</v>
      </c>
      <c r="F1029" s="46" t="s">
        <v>59</v>
      </c>
      <c r="G1029" s="45" t="s">
        <v>2602</v>
      </c>
      <c r="H1029" s="45" t="s">
        <v>474</v>
      </c>
      <c r="I1029" s="47" t="s">
        <v>1477</v>
      </c>
      <c r="J1029" s="46" t="s">
        <v>2605</v>
      </c>
      <c r="K1029" t="str">
        <f t="shared" si="16"/>
        <v>F</v>
      </c>
    </row>
    <row r="1030" spans="1:11">
      <c r="A1030" s="75" t="s">
        <v>2731</v>
      </c>
      <c r="B1030" s="45" t="str">
        <f>_xlfn.XLOOKUP(Tabla8[[#This Row],[Codigo Area Liquidacion]],TBLAREA[PLANTA],TBLAREA[PROG])</f>
        <v>01</v>
      </c>
      <c r="C1030" s="46" t="s">
        <v>2527</v>
      </c>
      <c r="D1030" s="45" t="str">
        <f>Tabla8[[#This Row],[Numero Documento]]&amp;Tabla8[[#This Row],[PROG]]&amp;LEFT(Tabla8[[#This Row],[Tipo Empleado]],3)</f>
        <v>0011568925901EMP</v>
      </c>
      <c r="E1030" s="45" t="s">
        <v>2700</v>
      </c>
      <c r="F1030" s="46" t="s">
        <v>2701</v>
      </c>
      <c r="G1030" s="45" t="s">
        <v>2602</v>
      </c>
      <c r="H1030" s="45" t="s">
        <v>698</v>
      </c>
      <c r="I1030" s="47" t="s">
        <v>1451</v>
      </c>
      <c r="J1030" s="46" t="s">
        <v>2605</v>
      </c>
      <c r="K1030" t="str">
        <f t="shared" si="16"/>
        <v>F</v>
      </c>
    </row>
    <row r="1031" spans="1:11">
      <c r="A1031" s="75" t="s">
        <v>3119</v>
      </c>
      <c r="B1031" s="45" t="str">
        <f>_xlfn.XLOOKUP(Tabla8[[#This Row],[Codigo Area Liquidacion]],TBLAREA[PLANTA],TBLAREA[PROG])</f>
        <v>01</v>
      </c>
      <c r="C1031" s="46" t="s">
        <v>2527</v>
      </c>
      <c r="D1031" s="45" t="str">
        <f>Tabla8[[#This Row],[Numero Documento]]&amp;Tabla8[[#This Row],[PROG]]&amp;LEFT(Tabla8[[#This Row],[Tipo Empleado]],3)</f>
        <v>0840008458101EMP</v>
      </c>
      <c r="E1031" s="45" t="s">
        <v>3118</v>
      </c>
      <c r="F1031" s="46" t="s">
        <v>305</v>
      </c>
      <c r="G1031" s="45" t="s">
        <v>2602</v>
      </c>
      <c r="H1031" s="45" t="s">
        <v>552</v>
      </c>
      <c r="I1031" s="47" t="s">
        <v>1468</v>
      </c>
      <c r="J1031" s="46" t="s">
        <v>2605</v>
      </c>
      <c r="K1031" t="str">
        <f t="shared" si="16"/>
        <v>F</v>
      </c>
    </row>
    <row r="1032" spans="1:11">
      <c r="A1032" s="75" t="s">
        <v>1167</v>
      </c>
      <c r="B1032" s="45" t="str">
        <f>_xlfn.XLOOKUP(Tabla8[[#This Row],[Codigo Area Liquidacion]],TBLAREA[PLANTA],TBLAREA[PROG])</f>
        <v>01</v>
      </c>
      <c r="C1032" s="46" t="s">
        <v>11</v>
      </c>
      <c r="D1032" s="45" t="str">
        <f>Tabla8[[#This Row],[Numero Documento]]&amp;Tabla8[[#This Row],[PROG]]&amp;LEFT(Tabla8[[#This Row],[Tipo Empleado]],3)</f>
        <v>0470089007401FIJ</v>
      </c>
      <c r="E1032" s="45" t="s">
        <v>565</v>
      </c>
      <c r="F1032" s="46" t="s">
        <v>10</v>
      </c>
      <c r="G1032" s="45" t="s">
        <v>2602</v>
      </c>
      <c r="H1032" s="45" t="s">
        <v>1708</v>
      </c>
      <c r="I1032" s="47" t="s">
        <v>1448</v>
      </c>
      <c r="J1032" s="46" t="s">
        <v>2605</v>
      </c>
      <c r="K1032" t="str">
        <f t="shared" si="16"/>
        <v>F</v>
      </c>
    </row>
    <row r="1033" spans="1:11">
      <c r="A1033" s="75" t="s">
        <v>2240</v>
      </c>
      <c r="B1033" s="45" t="str">
        <f>_xlfn.XLOOKUP(Tabla8[[#This Row],[Codigo Area Liquidacion]],TBLAREA[PLANTA],TBLAREA[PROG])</f>
        <v>11</v>
      </c>
      <c r="C1033" s="46" t="s">
        <v>11</v>
      </c>
      <c r="D1033" s="45" t="str">
        <f>Tabla8[[#This Row],[Numero Documento]]&amp;Tabla8[[#This Row],[PROG]]&amp;LEFT(Tabla8[[#This Row],[Tipo Empleado]],3)</f>
        <v>4022443080711FIJ</v>
      </c>
      <c r="E1033" s="45" t="s">
        <v>1007</v>
      </c>
      <c r="F1033" s="46" t="s">
        <v>60</v>
      </c>
      <c r="G1033" s="45" t="s">
        <v>2610</v>
      </c>
      <c r="H1033" s="45" t="s">
        <v>73</v>
      </c>
      <c r="I1033" s="47" t="s">
        <v>1463</v>
      </c>
      <c r="J1033" s="46" t="s">
        <v>2605</v>
      </c>
      <c r="K1033" t="str">
        <f t="shared" si="16"/>
        <v>F</v>
      </c>
    </row>
    <row r="1034" spans="1:11">
      <c r="A1034" s="75" t="s">
        <v>3121</v>
      </c>
      <c r="B1034" s="45" t="str">
        <f>_xlfn.XLOOKUP(Tabla8[[#This Row],[Codigo Area Liquidacion]],TBLAREA[PLANTA],TBLAREA[PROG])</f>
        <v>01</v>
      </c>
      <c r="C1034" s="46" t="s">
        <v>2527</v>
      </c>
      <c r="D1034" s="45" t="str">
        <f>Tabla8[[#This Row],[Numero Documento]]&amp;Tabla8[[#This Row],[PROG]]&amp;LEFT(Tabla8[[#This Row],[Tipo Empleado]],3)</f>
        <v>2250028712701EMP</v>
      </c>
      <c r="E1034" s="45" t="s">
        <v>3120</v>
      </c>
      <c r="F1034" s="46" t="s">
        <v>1516</v>
      </c>
      <c r="G1034" s="45" t="s">
        <v>2602</v>
      </c>
      <c r="H1034" s="45" t="s">
        <v>210</v>
      </c>
      <c r="I1034" s="47" t="s">
        <v>1471</v>
      </c>
      <c r="J1034" s="46" t="s">
        <v>2605</v>
      </c>
      <c r="K1034" t="str">
        <f t="shared" si="16"/>
        <v>F</v>
      </c>
    </row>
    <row r="1035" spans="1:11">
      <c r="A1035" s="75" t="s">
        <v>1977</v>
      </c>
      <c r="B1035" s="45" t="str">
        <f>_xlfn.XLOOKUP(Tabla8[[#This Row],[Codigo Area Liquidacion]],TBLAREA[PLANTA],TBLAREA[PROG])</f>
        <v>01</v>
      </c>
      <c r="C1035" s="46" t="s">
        <v>11</v>
      </c>
      <c r="D1035" s="45" t="str">
        <f>Tabla8[[#This Row],[Numero Documento]]&amp;Tabla8[[#This Row],[PROG]]&amp;LEFT(Tabla8[[#This Row],[Tipo Empleado]],3)</f>
        <v>2250068433101FIJ</v>
      </c>
      <c r="E1035" s="45" t="s">
        <v>1032</v>
      </c>
      <c r="F1035" s="46" t="s">
        <v>10</v>
      </c>
      <c r="G1035" s="45" t="s">
        <v>2602</v>
      </c>
      <c r="H1035" s="45" t="s">
        <v>1708</v>
      </c>
      <c r="I1035" s="47" t="s">
        <v>1448</v>
      </c>
      <c r="J1035" s="46" t="s">
        <v>2605</v>
      </c>
      <c r="K1035" t="str">
        <f t="shared" si="16"/>
        <v>F</v>
      </c>
    </row>
    <row r="1036" spans="1:11">
      <c r="A1036" s="75" t="s">
        <v>2241</v>
      </c>
      <c r="B1036" s="45" t="str">
        <f>_xlfn.XLOOKUP(Tabla8[[#This Row],[Codigo Area Liquidacion]],TBLAREA[PLANTA],TBLAREA[PROG])</f>
        <v>11</v>
      </c>
      <c r="C1036" s="46" t="s">
        <v>11</v>
      </c>
      <c r="D1036" s="45" t="str">
        <f>Tabla8[[#This Row],[Numero Documento]]&amp;Tabla8[[#This Row],[PROG]]&amp;LEFT(Tabla8[[#This Row],[Tipo Empleado]],3)</f>
        <v>0310149607711FIJ</v>
      </c>
      <c r="E1036" s="45" t="s">
        <v>631</v>
      </c>
      <c r="F1036" s="46" t="s">
        <v>441</v>
      </c>
      <c r="G1036" s="45" t="s">
        <v>2610</v>
      </c>
      <c r="H1036" s="45" t="s">
        <v>601</v>
      </c>
      <c r="I1036" s="47" t="s">
        <v>1453</v>
      </c>
      <c r="J1036" s="46" t="s">
        <v>2605</v>
      </c>
      <c r="K1036" t="str">
        <f t="shared" si="16"/>
        <v>F</v>
      </c>
    </row>
    <row r="1037" spans="1:11">
      <c r="A1037" s="75" t="s">
        <v>1355</v>
      </c>
      <c r="B1037" s="45" t="str">
        <f>_xlfn.XLOOKUP(Tabla8[[#This Row],[Codigo Area Liquidacion]],TBLAREA[PLANTA],TBLAREA[PROG])</f>
        <v>11</v>
      </c>
      <c r="C1037" s="46" t="s">
        <v>11</v>
      </c>
      <c r="D1037" s="45" t="str">
        <f>Tabla8[[#This Row],[Numero Documento]]&amp;Tabla8[[#This Row],[PROG]]&amp;LEFT(Tabla8[[#This Row],[Tipo Empleado]],3)</f>
        <v>0010163762711FIJ</v>
      </c>
      <c r="E1037" s="45" t="s">
        <v>767</v>
      </c>
      <c r="F1037" s="46" t="s">
        <v>768</v>
      </c>
      <c r="G1037" s="45" t="s">
        <v>2610</v>
      </c>
      <c r="H1037" s="45" t="s">
        <v>698</v>
      </c>
      <c r="I1037" s="47" t="s">
        <v>1451</v>
      </c>
      <c r="J1037" s="46" t="s">
        <v>2604</v>
      </c>
      <c r="K1037" t="str">
        <f t="shared" si="16"/>
        <v>M</v>
      </c>
    </row>
    <row r="1038" spans="1:11">
      <c r="A1038" s="75" t="s">
        <v>1978</v>
      </c>
      <c r="B1038" s="45" t="str">
        <f>_xlfn.XLOOKUP(Tabla8[[#This Row],[Codigo Area Liquidacion]],TBLAREA[PLANTA],TBLAREA[PROG])</f>
        <v>01</v>
      </c>
      <c r="C1038" s="46" t="s">
        <v>11</v>
      </c>
      <c r="D1038" s="45" t="str">
        <f>Tabla8[[#This Row],[Numero Documento]]&amp;Tabla8[[#This Row],[PROG]]&amp;LEFT(Tabla8[[#This Row],[Tipo Empleado]],3)</f>
        <v>2230064960901FIJ</v>
      </c>
      <c r="E1038" s="45" t="s">
        <v>1033</v>
      </c>
      <c r="F1038" s="46" t="s">
        <v>55</v>
      </c>
      <c r="G1038" s="45" t="s">
        <v>2602</v>
      </c>
      <c r="H1038" s="45" t="s">
        <v>314</v>
      </c>
      <c r="I1038" s="47" t="s">
        <v>1473</v>
      </c>
      <c r="J1038" s="46" t="s">
        <v>2605</v>
      </c>
      <c r="K1038" t="str">
        <f t="shared" si="16"/>
        <v>F</v>
      </c>
    </row>
    <row r="1039" spans="1:11">
      <c r="A1039" s="75" t="s">
        <v>2383</v>
      </c>
      <c r="B1039" s="45" t="str">
        <f>_xlfn.XLOOKUP(Tabla8[[#This Row],[Codigo Area Liquidacion]],TBLAREA[PLANTA],TBLAREA[PROG])</f>
        <v>01</v>
      </c>
      <c r="C1039" s="46" t="s">
        <v>2527</v>
      </c>
      <c r="D1039" s="45" t="str">
        <f>Tabla8[[#This Row],[Numero Documento]]&amp;Tabla8[[#This Row],[PROG]]&amp;LEFT(Tabla8[[#This Row],[Tipo Empleado]],3)</f>
        <v>2230054725801EMP</v>
      </c>
      <c r="E1039" s="45" t="s">
        <v>1675</v>
      </c>
      <c r="F1039" s="46" t="s">
        <v>129</v>
      </c>
      <c r="G1039" s="45" t="s">
        <v>2602</v>
      </c>
      <c r="H1039" s="45" t="s">
        <v>234</v>
      </c>
      <c r="I1039" s="47" t="s">
        <v>1475</v>
      </c>
      <c r="J1039" s="46" t="s">
        <v>2605</v>
      </c>
      <c r="K1039" t="str">
        <f t="shared" si="16"/>
        <v>F</v>
      </c>
    </row>
    <row r="1040" spans="1:11">
      <c r="A1040" s="75" t="s">
        <v>3254</v>
      </c>
      <c r="B1040" s="45" t="str">
        <f>_xlfn.XLOOKUP(Tabla8[[#This Row],[Codigo Area Liquidacion]],TBLAREA[PLANTA],TBLAREA[PROG])</f>
        <v>01</v>
      </c>
      <c r="C1040" s="46" t="s">
        <v>2527</v>
      </c>
      <c r="D1040" s="45" t="str">
        <f>Tabla8[[#This Row],[Numero Documento]]&amp;Tabla8[[#This Row],[PROG]]&amp;LEFT(Tabla8[[#This Row],[Tipo Empleado]],3)</f>
        <v>0011834357301EMP</v>
      </c>
      <c r="E1040" s="45" t="s">
        <v>3275</v>
      </c>
      <c r="F1040" s="46" t="s">
        <v>2701</v>
      </c>
      <c r="G1040" s="45" t="s">
        <v>2602</v>
      </c>
      <c r="H1040" s="45" t="s">
        <v>311</v>
      </c>
      <c r="I1040" s="47" t="s">
        <v>1457</v>
      </c>
      <c r="J1040" s="46" t="s">
        <v>2605</v>
      </c>
      <c r="K1040" t="str">
        <f t="shared" si="16"/>
        <v>F</v>
      </c>
    </row>
    <row r="1041" spans="1:11">
      <c r="A1041" s="75" t="s">
        <v>2242</v>
      </c>
      <c r="B1041" s="45" t="str">
        <f>_xlfn.XLOOKUP(Tabla8[[#This Row],[Codigo Area Liquidacion]],TBLAREA[PLANTA],TBLAREA[PROG])</f>
        <v>11</v>
      </c>
      <c r="C1041" s="46" t="s">
        <v>11</v>
      </c>
      <c r="D1041" s="45" t="str">
        <f>Tabla8[[#This Row],[Numero Documento]]&amp;Tabla8[[#This Row],[PROG]]&amp;LEFT(Tabla8[[#This Row],[Tipo Empleado]],3)</f>
        <v>0010751634611FIJ</v>
      </c>
      <c r="E1041" s="45" t="s">
        <v>97</v>
      </c>
      <c r="F1041" s="46" t="s">
        <v>98</v>
      </c>
      <c r="G1041" s="45" t="s">
        <v>2610</v>
      </c>
      <c r="H1041" s="45" t="s">
        <v>73</v>
      </c>
      <c r="I1041" s="47" t="s">
        <v>1463</v>
      </c>
      <c r="J1041" s="46" t="s">
        <v>2604</v>
      </c>
      <c r="K1041" t="str">
        <f t="shared" si="16"/>
        <v>M</v>
      </c>
    </row>
    <row r="1042" spans="1:11">
      <c r="A1042" s="75" t="s">
        <v>2508</v>
      </c>
      <c r="B1042" s="45" t="str">
        <f>_xlfn.XLOOKUP(Tabla8[[#This Row],[Codigo Area Liquidacion]],TBLAREA[PLANTA],TBLAREA[PROG])</f>
        <v>01</v>
      </c>
      <c r="C1042" s="46" t="s">
        <v>2535</v>
      </c>
      <c r="D1042" s="45" t="str">
        <f>Tabla8[[#This Row],[Numero Documento]]&amp;Tabla8[[#This Row],[PROG]]&amp;LEFT(Tabla8[[#This Row],[Tipo Empleado]],3)</f>
        <v>1180007145501PER</v>
      </c>
      <c r="E1042" s="45" t="s">
        <v>1575</v>
      </c>
      <c r="F1042" s="46" t="s">
        <v>895</v>
      </c>
      <c r="G1042" s="45" t="s">
        <v>2602</v>
      </c>
      <c r="H1042" s="45" t="s">
        <v>943</v>
      </c>
      <c r="I1042" s="47" t="s">
        <v>1458</v>
      </c>
      <c r="J1042" s="46" t="s">
        <v>2604</v>
      </c>
      <c r="K1042" t="str">
        <f t="shared" si="16"/>
        <v>M</v>
      </c>
    </row>
    <row r="1043" spans="1:11">
      <c r="A1043" s="75" t="s">
        <v>1979</v>
      </c>
      <c r="B1043" s="45" t="str">
        <f>_xlfn.XLOOKUP(Tabla8[[#This Row],[Codigo Area Liquidacion]],TBLAREA[PLANTA],TBLAREA[PROG])</f>
        <v>01</v>
      </c>
      <c r="C1043" s="46" t="s">
        <v>11</v>
      </c>
      <c r="D1043" s="45" t="str">
        <f>Tabla8[[#This Row],[Numero Documento]]&amp;Tabla8[[#This Row],[PROG]]&amp;LEFT(Tabla8[[#This Row],[Tipo Empleado]],3)</f>
        <v>4022037278901FIJ</v>
      </c>
      <c r="E1043" s="45" t="s">
        <v>2637</v>
      </c>
      <c r="F1043" s="46" t="s">
        <v>996</v>
      </c>
      <c r="G1043" s="45" t="s">
        <v>2602</v>
      </c>
      <c r="H1043" s="45" t="s">
        <v>943</v>
      </c>
      <c r="I1043" s="47" t="s">
        <v>1458</v>
      </c>
      <c r="J1043" s="46" t="s">
        <v>2604</v>
      </c>
      <c r="K1043" t="str">
        <f t="shared" si="16"/>
        <v>M</v>
      </c>
    </row>
    <row r="1044" spans="1:11">
      <c r="A1044" s="75" t="s">
        <v>1980</v>
      </c>
      <c r="B1044" s="45" t="str">
        <f>_xlfn.XLOOKUP(Tabla8[[#This Row],[Codigo Area Liquidacion]],TBLAREA[PLANTA],TBLAREA[PROG])</f>
        <v>01</v>
      </c>
      <c r="C1044" s="46" t="s">
        <v>11</v>
      </c>
      <c r="D1044" s="45" t="str">
        <f>Tabla8[[#This Row],[Numero Documento]]&amp;Tabla8[[#This Row],[PROG]]&amp;LEFT(Tabla8[[#This Row],[Tipo Empleado]],3)</f>
        <v>2260008540501FIJ</v>
      </c>
      <c r="E1044" s="45" t="s">
        <v>1169</v>
      </c>
      <c r="F1044" s="46" t="s">
        <v>360</v>
      </c>
      <c r="G1044" s="45" t="s">
        <v>2602</v>
      </c>
      <c r="H1044" s="45" t="s">
        <v>1711</v>
      </c>
      <c r="I1044" s="47" t="s">
        <v>1478</v>
      </c>
      <c r="J1044" s="46" t="s">
        <v>2604</v>
      </c>
      <c r="K1044" t="str">
        <f t="shared" si="16"/>
        <v>M</v>
      </c>
    </row>
    <row r="1045" spans="1:11">
      <c r="A1045" s="75" t="s">
        <v>2509</v>
      </c>
      <c r="B1045" s="45" t="str">
        <f>_xlfn.XLOOKUP(Tabla8[[#This Row],[Codigo Area Liquidacion]],TBLAREA[PLANTA],TBLAREA[PROG])</f>
        <v>01</v>
      </c>
      <c r="C1045" s="46" t="s">
        <v>2535</v>
      </c>
      <c r="D1045" s="45" t="str">
        <f>Tabla8[[#This Row],[Numero Documento]]&amp;Tabla8[[#This Row],[PROG]]&amp;LEFT(Tabla8[[#This Row],[Tipo Empleado]],3)</f>
        <v>0160015361101PER</v>
      </c>
      <c r="E1045" s="45" t="s">
        <v>977</v>
      </c>
      <c r="F1045" s="46" t="s">
        <v>895</v>
      </c>
      <c r="G1045" s="45" t="s">
        <v>2602</v>
      </c>
      <c r="H1045" s="45" t="s">
        <v>943</v>
      </c>
      <c r="I1045" s="47" t="s">
        <v>1458</v>
      </c>
      <c r="J1045" s="46" t="s">
        <v>2604</v>
      </c>
      <c r="K1045" t="str">
        <f t="shared" si="16"/>
        <v>M</v>
      </c>
    </row>
    <row r="1046" spans="1:11">
      <c r="A1046" s="75" t="s">
        <v>3123</v>
      </c>
      <c r="B1046" s="45" t="str">
        <f>_xlfn.XLOOKUP(Tabla8[[#This Row],[Codigo Area Liquidacion]],TBLAREA[PLANTA],TBLAREA[PROG])</f>
        <v>01</v>
      </c>
      <c r="C1046" s="46" t="s">
        <v>2527</v>
      </c>
      <c r="D1046" s="45" t="str">
        <f>Tabla8[[#This Row],[Numero Documento]]&amp;Tabla8[[#This Row],[PROG]]&amp;LEFT(Tabla8[[#This Row],[Tipo Empleado]],3)</f>
        <v>0540140379401EMP</v>
      </c>
      <c r="E1046" s="45" t="s">
        <v>3122</v>
      </c>
      <c r="F1046" s="46" t="s">
        <v>305</v>
      </c>
      <c r="G1046" s="45" t="s">
        <v>2602</v>
      </c>
      <c r="H1046" s="45" t="s">
        <v>552</v>
      </c>
      <c r="I1046" s="47" t="s">
        <v>1468</v>
      </c>
      <c r="J1046" s="46" t="s">
        <v>2605</v>
      </c>
      <c r="K1046" t="str">
        <f t="shared" si="16"/>
        <v>F</v>
      </c>
    </row>
    <row r="1047" spans="1:11">
      <c r="A1047" s="75" t="s">
        <v>2384</v>
      </c>
      <c r="B1047" s="45" t="str">
        <f>_xlfn.XLOOKUP(Tabla8[[#This Row],[Codigo Area Liquidacion]],TBLAREA[PLANTA],TBLAREA[PROG])</f>
        <v>01</v>
      </c>
      <c r="C1047" s="46" t="s">
        <v>2527</v>
      </c>
      <c r="D1047" s="45" t="str">
        <f>Tabla8[[#This Row],[Numero Documento]]&amp;Tabla8[[#This Row],[PROG]]&amp;LEFT(Tabla8[[#This Row],[Tipo Empleado]],3)</f>
        <v>0011774089401EMP</v>
      </c>
      <c r="E1047" s="45" t="s">
        <v>1663</v>
      </c>
      <c r="F1047" s="46" t="s">
        <v>129</v>
      </c>
      <c r="G1047" s="45" t="s">
        <v>2602</v>
      </c>
      <c r="H1047" s="45" t="s">
        <v>201</v>
      </c>
      <c r="I1047" s="47" t="s">
        <v>1470</v>
      </c>
      <c r="J1047" s="46" t="s">
        <v>2605</v>
      </c>
      <c r="K1047" t="str">
        <f t="shared" si="16"/>
        <v>F</v>
      </c>
    </row>
    <row r="1048" spans="1:11">
      <c r="A1048" s="75" t="s">
        <v>2063</v>
      </c>
      <c r="B1048" s="45" t="str">
        <f>_xlfn.XLOOKUP(Tabla8[[#This Row],[Codigo Area Liquidacion]],TBLAREA[PLANTA],TBLAREA[PROG])</f>
        <v>13</v>
      </c>
      <c r="C1048" s="46" t="s">
        <v>11</v>
      </c>
      <c r="D1048" s="45" t="str">
        <f>Tabla8[[#This Row],[Numero Documento]]&amp;Tabla8[[#This Row],[PROG]]&amp;LEFT(Tabla8[[#This Row],[Tipo Empleado]],3)</f>
        <v>0011213443213FIJ</v>
      </c>
      <c r="E1048" s="45" t="s">
        <v>690</v>
      </c>
      <c r="F1048" s="46" t="s">
        <v>154</v>
      </c>
      <c r="G1048" s="45" t="s">
        <v>2639</v>
      </c>
      <c r="H1048" s="45" t="s">
        <v>679</v>
      </c>
      <c r="I1048" s="47" t="s">
        <v>1484</v>
      </c>
      <c r="J1048" s="46" t="s">
        <v>2604</v>
      </c>
      <c r="K1048" t="str">
        <f t="shared" si="16"/>
        <v>M</v>
      </c>
    </row>
    <row r="1049" spans="1:11">
      <c r="A1049" s="75" t="s">
        <v>1170</v>
      </c>
      <c r="B1049" s="45" t="str">
        <f>_xlfn.XLOOKUP(Tabla8[[#This Row],[Codigo Area Liquidacion]],TBLAREA[PLANTA],TBLAREA[PROG])</f>
        <v>01</v>
      </c>
      <c r="C1049" s="46" t="s">
        <v>11</v>
      </c>
      <c r="D1049" s="45" t="str">
        <f>Tabla8[[#This Row],[Numero Documento]]&amp;Tabla8[[#This Row],[PROG]]&amp;LEFT(Tabla8[[#This Row],[Tipo Empleado]],3)</f>
        <v>0011320018201FIJ</v>
      </c>
      <c r="E1049" s="45" t="s">
        <v>218</v>
      </c>
      <c r="F1049" s="46" t="s">
        <v>42</v>
      </c>
      <c r="G1049" s="45" t="s">
        <v>2602</v>
      </c>
      <c r="H1049" s="45" t="s">
        <v>1715</v>
      </c>
      <c r="I1049" s="47" t="s">
        <v>1465</v>
      </c>
      <c r="J1049" s="46" t="s">
        <v>2604</v>
      </c>
      <c r="K1049" t="str">
        <f t="shared" si="16"/>
        <v>M</v>
      </c>
    </row>
    <row r="1050" spans="1:11">
      <c r="A1050" s="75" t="s">
        <v>2736</v>
      </c>
      <c r="B1050" s="45" t="str">
        <f>_xlfn.XLOOKUP(Tabla8[[#This Row],[Codigo Area Liquidacion]],TBLAREA[PLANTA],TBLAREA[PROG])</f>
        <v>11</v>
      </c>
      <c r="C1050" s="46" t="s">
        <v>11</v>
      </c>
      <c r="D1050" s="45" t="str">
        <f>Tabla8[[#This Row],[Numero Documento]]&amp;Tabla8[[#This Row],[PROG]]&amp;LEFT(Tabla8[[#This Row],[Tipo Empleado]],3)</f>
        <v>0011331764811FIJ</v>
      </c>
      <c r="E1050" s="45" t="s">
        <v>2707</v>
      </c>
      <c r="F1050" s="46" t="s">
        <v>360</v>
      </c>
      <c r="G1050" s="45" t="s">
        <v>2610</v>
      </c>
      <c r="H1050" s="45" t="s">
        <v>106</v>
      </c>
      <c r="I1050" s="47" t="s">
        <v>1469</v>
      </c>
      <c r="J1050" s="46" t="s">
        <v>2605</v>
      </c>
      <c r="K1050" t="str">
        <f t="shared" si="16"/>
        <v>F</v>
      </c>
    </row>
    <row r="1051" spans="1:11">
      <c r="A1051" s="75" t="s">
        <v>2086</v>
      </c>
      <c r="B1051" s="45" t="str">
        <f>_xlfn.XLOOKUP(Tabla8[[#This Row],[Codigo Area Liquidacion]],TBLAREA[PLANTA],TBLAREA[PROG])</f>
        <v>13</v>
      </c>
      <c r="C1051" s="46" t="s">
        <v>11</v>
      </c>
      <c r="D1051" s="45" t="str">
        <f>Tabla8[[#This Row],[Numero Documento]]&amp;Tabla8[[#This Row],[PROG]]&amp;LEFT(Tabla8[[#This Row],[Tipo Empleado]],3)</f>
        <v>0410013621913FIJ</v>
      </c>
      <c r="E1051" s="45" t="s">
        <v>485</v>
      </c>
      <c r="F1051" s="46" t="s">
        <v>486</v>
      </c>
      <c r="G1051" s="45" t="s">
        <v>2639</v>
      </c>
      <c r="H1051" s="45" t="s">
        <v>1705</v>
      </c>
      <c r="I1051" s="47" t="s">
        <v>1461</v>
      </c>
      <c r="J1051" s="46" t="s">
        <v>2604</v>
      </c>
      <c r="K1051" t="str">
        <f t="shared" si="16"/>
        <v>M</v>
      </c>
    </row>
    <row r="1052" spans="1:11">
      <c r="A1052" s="75" t="s">
        <v>1981</v>
      </c>
      <c r="B1052" s="45" t="str">
        <f>_xlfn.XLOOKUP(Tabla8[[#This Row],[Codigo Area Liquidacion]],TBLAREA[PLANTA],TBLAREA[PROG])</f>
        <v>01</v>
      </c>
      <c r="C1052" s="46" t="s">
        <v>11</v>
      </c>
      <c r="D1052" s="45" t="str">
        <f>Tabla8[[#This Row],[Numero Documento]]&amp;Tabla8[[#This Row],[PROG]]&amp;LEFT(Tabla8[[#This Row],[Tipo Empleado]],3)</f>
        <v>0040012856701FIJ</v>
      </c>
      <c r="E1052" s="45" t="s">
        <v>1685</v>
      </c>
      <c r="F1052" s="46" t="s">
        <v>55</v>
      </c>
      <c r="G1052" s="45" t="s">
        <v>2602</v>
      </c>
      <c r="H1052" s="45" t="s">
        <v>943</v>
      </c>
      <c r="I1052" s="47" t="s">
        <v>1458</v>
      </c>
      <c r="J1052" s="46" t="s">
        <v>2605</v>
      </c>
      <c r="K1052" t="str">
        <f t="shared" si="16"/>
        <v>F</v>
      </c>
    </row>
    <row r="1053" spans="1:11">
      <c r="A1053" s="75" t="s">
        <v>1283</v>
      </c>
      <c r="B1053" s="45" t="str">
        <f>_xlfn.XLOOKUP(Tabla8[[#This Row],[Codigo Area Liquidacion]],TBLAREA[PLANTA],TBLAREA[PROG])</f>
        <v>13</v>
      </c>
      <c r="C1053" s="46" t="s">
        <v>11</v>
      </c>
      <c r="D1053" s="45" t="str">
        <f>Tabla8[[#This Row],[Numero Documento]]&amp;Tabla8[[#This Row],[PROG]]&amp;LEFT(Tabla8[[#This Row],[Tipo Empleado]],3)</f>
        <v>0010959168513FIJ</v>
      </c>
      <c r="E1053" s="45" t="s">
        <v>476</v>
      </c>
      <c r="F1053" s="46" t="s">
        <v>477</v>
      </c>
      <c r="G1053" s="45" t="s">
        <v>2639</v>
      </c>
      <c r="H1053" s="45" t="s">
        <v>1707</v>
      </c>
      <c r="I1053" s="47" t="s">
        <v>1456</v>
      </c>
      <c r="J1053" s="46" t="s">
        <v>2605</v>
      </c>
      <c r="K1053" t="str">
        <f t="shared" si="16"/>
        <v>F</v>
      </c>
    </row>
    <row r="1054" spans="1:11">
      <c r="A1054" s="75" t="s">
        <v>1284</v>
      </c>
      <c r="B1054" s="45" t="str">
        <f>_xlfn.XLOOKUP(Tabla8[[#This Row],[Codigo Area Liquidacion]],TBLAREA[PLANTA],TBLAREA[PROG])</f>
        <v>13</v>
      </c>
      <c r="C1054" s="46" t="s">
        <v>11</v>
      </c>
      <c r="D1054" s="45" t="str">
        <f>Tabla8[[#This Row],[Numero Documento]]&amp;Tabla8[[#This Row],[PROG]]&amp;LEFT(Tabla8[[#This Row],[Tipo Empleado]],3)</f>
        <v>0010487478913FIJ</v>
      </c>
      <c r="E1054" s="45" t="s">
        <v>691</v>
      </c>
      <c r="F1054" s="46" t="s">
        <v>692</v>
      </c>
      <c r="G1054" s="45" t="s">
        <v>2639</v>
      </c>
      <c r="H1054" s="45" t="s">
        <v>679</v>
      </c>
      <c r="I1054" s="47" t="s">
        <v>1484</v>
      </c>
      <c r="J1054" s="46" t="s">
        <v>2605</v>
      </c>
      <c r="K1054" t="str">
        <f t="shared" si="16"/>
        <v>F</v>
      </c>
    </row>
    <row r="1055" spans="1:11">
      <c r="A1055" s="75" t="s">
        <v>1982</v>
      </c>
      <c r="B1055" s="45" t="str">
        <f>_xlfn.XLOOKUP(Tabla8[[#This Row],[Codigo Area Liquidacion]],TBLAREA[PLANTA],TBLAREA[PROG])</f>
        <v>01</v>
      </c>
      <c r="C1055" s="46" t="s">
        <v>11</v>
      </c>
      <c r="D1055" s="45" t="str">
        <f>Tabla8[[#This Row],[Numero Documento]]&amp;Tabla8[[#This Row],[PROG]]&amp;LEFT(Tabla8[[#This Row],[Tipo Empleado]],3)</f>
        <v>0580024083901FIJ</v>
      </c>
      <c r="E1055" s="45" t="s">
        <v>854</v>
      </c>
      <c r="F1055" s="46" t="s">
        <v>658</v>
      </c>
      <c r="G1055" s="45" t="s">
        <v>2602</v>
      </c>
      <c r="H1055" s="45" t="s">
        <v>822</v>
      </c>
      <c r="I1055" s="47" t="s">
        <v>1489</v>
      </c>
      <c r="J1055" s="46" t="s">
        <v>2604</v>
      </c>
      <c r="K1055" t="str">
        <f t="shared" si="16"/>
        <v>M</v>
      </c>
    </row>
    <row r="1056" spans="1:11">
      <c r="A1056" s="75" t="s">
        <v>2064</v>
      </c>
      <c r="B1056" s="45" t="str">
        <f>_xlfn.XLOOKUP(Tabla8[[#This Row],[Codigo Area Liquidacion]],TBLAREA[PLANTA],TBLAREA[PROG])</f>
        <v>13</v>
      </c>
      <c r="C1056" s="46" t="s">
        <v>11</v>
      </c>
      <c r="D1056" s="45" t="str">
        <f>Tabla8[[#This Row],[Numero Documento]]&amp;Tabla8[[#This Row],[PROG]]&amp;LEFT(Tabla8[[#This Row],[Tipo Empleado]],3)</f>
        <v>0370007995113FIJ</v>
      </c>
      <c r="E1056" s="45" t="s">
        <v>540</v>
      </c>
      <c r="F1056" s="46" t="s">
        <v>514</v>
      </c>
      <c r="G1056" s="45" t="s">
        <v>2639</v>
      </c>
      <c r="H1056" s="45" t="s">
        <v>1707</v>
      </c>
      <c r="I1056" s="47" t="s">
        <v>1456</v>
      </c>
      <c r="J1056" s="46" t="s">
        <v>2604</v>
      </c>
      <c r="K1056" t="str">
        <f t="shared" si="16"/>
        <v>M</v>
      </c>
    </row>
    <row r="1057" spans="1:11">
      <c r="A1057" s="75" t="s">
        <v>1285</v>
      </c>
      <c r="B1057" s="45" t="str">
        <f>_xlfn.XLOOKUP(Tabla8[[#This Row],[Codigo Area Liquidacion]],TBLAREA[PLANTA],TBLAREA[PROG])</f>
        <v>13</v>
      </c>
      <c r="C1057" s="46" t="s">
        <v>11</v>
      </c>
      <c r="D1057" s="45" t="str">
        <f>Tabla8[[#This Row],[Numero Documento]]&amp;Tabla8[[#This Row],[PROG]]&amp;LEFT(Tabla8[[#This Row],[Tipo Empleado]],3)</f>
        <v>0010053800813FIJ</v>
      </c>
      <c r="E1057" s="45" t="s">
        <v>541</v>
      </c>
      <c r="F1057" s="46" t="s">
        <v>542</v>
      </c>
      <c r="G1057" s="45" t="s">
        <v>2639</v>
      </c>
      <c r="H1057" s="45" t="s">
        <v>1707</v>
      </c>
      <c r="I1057" s="47" t="s">
        <v>1456</v>
      </c>
      <c r="J1057" s="46" t="s">
        <v>2604</v>
      </c>
      <c r="K1057" t="str">
        <f t="shared" si="16"/>
        <v>M</v>
      </c>
    </row>
    <row r="1058" spans="1:11">
      <c r="A1058" s="75" t="s">
        <v>2385</v>
      </c>
      <c r="B1058" s="45" t="str">
        <f>_xlfn.XLOOKUP(Tabla8[[#This Row],[Codigo Area Liquidacion]],TBLAREA[PLANTA],TBLAREA[PROG])</f>
        <v>01</v>
      </c>
      <c r="C1058" s="46" t="s">
        <v>2527</v>
      </c>
      <c r="D1058" s="45" t="str">
        <f>Tabla8[[#This Row],[Numero Documento]]&amp;Tabla8[[#This Row],[PROG]]&amp;LEFT(Tabla8[[#This Row],[Tipo Empleado]],3)</f>
        <v>0011633400401EMP</v>
      </c>
      <c r="E1058" s="45" t="s">
        <v>984</v>
      </c>
      <c r="F1058" s="46" t="s">
        <v>983</v>
      </c>
      <c r="G1058" s="45" t="s">
        <v>2602</v>
      </c>
      <c r="H1058" s="45" t="s">
        <v>942</v>
      </c>
      <c r="I1058" s="47" t="s">
        <v>1476</v>
      </c>
      <c r="J1058" s="46" t="s">
        <v>2604</v>
      </c>
      <c r="K1058" t="str">
        <f t="shared" si="16"/>
        <v>M</v>
      </c>
    </row>
    <row r="1059" spans="1:11">
      <c r="A1059" s="75" t="s">
        <v>1983</v>
      </c>
      <c r="B1059" s="45" t="str">
        <f>_xlfn.XLOOKUP(Tabla8[[#This Row],[Codigo Area Liquidacion]],TBLAREA[PLANTA],TBLAREA[PROG])</f>
        <v>01</v>
      </c>
      <c r="C1059" s="46" t="s">
        <v>11</v>
      </c>
      <c r="D1059" s="45" t="str">
        <f>Tabla8[[#This Row],[Numero Documento]]&amp;Tabla8[[#This Row],[PROG]]&amp;LEFT(Tabla8[[#This Row],[Tipo Empleado]],3)</f>
        <v>0011359801501FIJ</v>
      </c>
      <c r="E1059" s="45" t="s">
        <v>1014</v>
      </c>
      <c r="F1059" s="46" t="s">
        <v>120</v>
      </c>
      <c r="G1059" s="45" t="s">
        <v>2602</v>
      </c>
      <c r="H1059" s="45" t="s">
        <v>261</v>
      </c>
      <c r="I1059" s="47" t="s">
        <v>1466</v>
      </c>
      <c r="J1059" s="46" t="s">
        <v>2604</v>
      </c>
      <c r="K1059" t="str">
        <f t="shared" si="16"/>
        <v>M</v>
      </c>
    </row>
    <row r="1060" spans="1:11">
      <c r="A1060" s="75" t="s">
        <v>1984</v>
      </c>
      <c r="B1060" s="45" t="str">
        <f>_xlfn.XLOOKUP(Tabla8[[#This Row],[Codigo Area Liquidacion]],TBLAREA[PLANTA],TBLAREA[PROG])</f>
        <v>01</v>
      </c>
      <c r="C1060" s="46" t="s">
        <v>11</v>
      </c>
      <c r="D1060" s="45" t="str">
        <f>Tabla8[[#This Row],[Numero Documento]]&amp;Tabla8[[#This Row],[PROG]]&amp;LEFT(Tabla8[[#This Row],[Tipo Empleado]],3)</f>
        <v>0011287467201FIJ</v>
      </c>
      <c r="E1060" s="45" t="s">
        <v>951</v>
      </c>
      <c r="F1060" s="46" t="s">
        <v>205</v>
      </c>
      <c r="G1060" s="45" t="s">
        <v>2602</v>
      </c>
      <c r="H1060" s="45" t="s">
        <v>474</v>
      </c>
      <c r="I1060" s="47" t="s">
        <v>1477</v>
      </c>
      <c r="J1060" s="46" t="s">
        <v>2604</v>
      </c>
      <c r="K1060" t="str">
        <f t="shared" si="16"/>
        <v>M</v>
      </c>
    </row>
    <row r="1061" spans="1:11">
      <c r="A1061" s="75" t="s">
        <v>2386</v>
      </c>
      <c r="B1061" s="45" t="str">
        <f>_xlfn.XLOOKUP(Tabla8[[#This Row],[Codigo Area Liquidacion]],TBLAREA[PLANTA],TBLAREA[PROG])</f>
        <v>01</v>
      </c>
      <c r="C1061" s="46" t="s">
        <v>2527</v>
      </c>
      <c r="D1061" s="45" t="str">
        <f>Tabla8[[#This Row],[Numero Documento]]&amp;Tabla8[[#This Row],[PROG]]&amp;LEFT(Tabla8[[#This Row],[Tipo Empleado]],3)</f>
        <v>0010384833901EMP</v>
      </c>
      <c r="E1061" s="45" t="s">
        <v>1661</v>
      </c>
      <c r="F1061" s="46" t="s">
        <v>1517</v>
      </c>
      <c r="G1061" s="45" t="s">
        <v>2602</v>
      </c>
      <c r="H1061" s="45" t="s">
        <v>474</v>
      </c>
      <c r="I1061" s="47" t="s">
        <v>1477</v>
      </c>
      <c r="J1061" s="46" t="s">
        <v>2605</v>
      </c>
      <c r="K1061" t="str">
        <f t="shared" si="16"/>
        <v>F</v>
      </c>
    </row>
    <row r="1062" spans="1:11">
      <c r="A1062" s="75" t="s">
        <v>1356</v>
      </c>
      <c r="B1062" s="45" t="str">
        <f>_xlfn.XLOOKUP(Tabla8[[#This Row],[Codigo Area Liquidacion]],TBLAREA[PLANTA],TBLAREA[PROG])</f>
        <v>11</v>
      </c>
      <c r="C1062" s="46" t="s">
        <v>11</v>
      </c>
      <c r="D1062" s="45" t="str">
        <f>Tabla8[[#This Row],[Numero Documento]]&amp;Tabla8[[#This Row],[PROG]]&amp;LEFT(Tabla8[[#This Row],[Tipo Empleado]],3)</f>
        <v>0010378351011FIJ</v>
      </c>
      <c r="E1062" s="45" t="s">
        <v>99</v>
      </c>
      <c r="F1062" s="46" t="s">
        <v>100</v>
      </c>
      <c r="G1062" s="45" t="s">
        <v>2610</v>
      </c>
      <c r="H1062" s="45" t="s">
        <v>73</v>
      </c>
      <c r="I1062" s="47" t="s">
        <v>1463</v>
      </c>
      <c r="J1062" s="46" t="s">
        <v>2605</v>
      </c>
      <c r="K1062" t="str">
        <f t="shared" si="16"/>
        <v>F</v>
      </c>
    </row>
    <row r="1063" spans="1:11">
      <c r="A1063" s="75" t="s">
        <v>1985</v>
      </c>
      <c r="B1063" s="45" t="str">
        <f>_xlfn.XLOOKUP(Tabla8[[#This Row],[Codigo Area Liquidacion]],TBLAREA[PLANTA],TBLAREA[PROG])</f>
        <v>01</v>
      </c>
      <c r="C1063" s="46" t="s">
        <v>11</v>
      </c>
      <c r="D1063" s="45" t="str">
        <f>Tabla8[[#This Row],[Numero Documento]]&amp;Tabla8[[#This Row],[PROG]]&amp;LEFT(Tabla8[[#This Row],[Tipo Empleado]],3)</f>
        <v>4020056183101FIJ</v>
      </c>
      <c r="E1063" s="45" t="s">
        <v>1584</v>
      </c>
      <c r="F1063" s="46" t="s">
        <v>360</v>
      </c>
      <c r="G1063" s="45" t="s">
        <v>2602</v>
      </c>
      <c r="H1063" s="45" t="s">
        <v>250</v>
      </c>
      <c r="I1063" s="47" t="s">
        <v>1474</v>
      </c>
      <c r="J1063" s="46" t="s">
        <v>2604</v>
      </c>
      <c r="K1063" t="str">
        <f t="shared" si="16"/>
        <v>M</v>
      </c>
    </row>
    <row r="1064" spans="1:11">
      <c r="A1064" s="75" t="s">
        <v>2510</v>
      </c>
      <c r="B1064" s="45" t="str">
        <f>_xlfn.XLOOKUP(Tabla8[[#This Row],[Codigo Area Liquidacion]],TBLAREA[PLANTA],TBLAREA[PROG])</f>
        <v>01</v>
      </c>
      <c r="C1064" s="46" t="s">
        <v>2535</v>
      </c>
      <c r="D1064" s="45" t="str">
        <f>Tabla8[[#This Row],[Numero Documento]]&amp;Tabla8[[#This Row],[PROG]]&amp;LEFT(Tabla8[[#This Row],[Tipo Empleado]],3)</f>
        <v>0820016529101PER</v>
      </c>
      <c r="E1064" s="45" t="s">
        <v>1571</v>
      </c>
      <c r="F1064" s="46" t="s">
        <v>895</v>
      </c>
      <c r="G1064" s="45" t="s">
        <v>2602</v>
      </c>
      <c r="H1064" s="45" t="s">
        <v>943</v>
      </c>
      <c r="I1064" s="47" t="s">
        <v>1458</v>
      </c>
      <c r="J1064" s="46" t="s">
        <v>2604</v>
      </c>
      <c r="K1064" t="str">
        <f t="shared" si="16"/>
        <v>M</v>
      </c>
    </row>
    <row r="1065" spans="1:11">
      <c r="A1065" s="75" t="s">
        <v>2276</v>
      </c>
      <c r="B1065" s="45" t="str">
        <f>_xlfn.XLOOKUP(Tabla8[[#This Row],[Codigo Area Liquidacion]],TBLAREA[PLANTA],TBLAREA[PROG])</f>
        <v>11</v>
      </c>
      <c r="C1065" s="46" t="s">
        <v>11</v>
      </c>
      <c r="D1065" s="45" t="str">
        <f>Tabla8[[#This Row],[Numero Documento]]&amp;Tabla8[[#This Row],[PROG]]&amp;LEFT(Tabla8[[#This Row],[Tipo Empleado]],3)</f>
        <v>0011513673111FIJ</v>
      </c>
      <c r="E1065" s="45" t="s">
        <v>131</v>
      </c>
      <c r="F1065" s="46" t="s">
        <v>59</v>
      </c>
      <c r="G1065" s="45" t="s">
        <v>2610</v>
      </c>
      <c r="H1065" s="45" t="s">
        <v>106</v>
      </c>
      <c r="I1065" s="47" t="s">
        <v>1469</v>
      </c>
      <c r="J1065" s="46" t="s">
        <v>2604</v>
      </c>
      <c r="K1065" t="str">
        <f t="shared" si="16"/>
        <v>M</v>
      </c>
    </row>
    <row r="1066" spans="1:11">
      <c r="A1066" s="75" t="s">
        <v>1986</v>
      </c>
      <c r="B1066" s="45" t="str">
        <f>_xlfn.XLOOKUP(Tabla8[[#This Row],[Codigo Area Liquidacion]],TBLAREA[PLANTA],TBLAREA[PROG])</f>
        <v>01</v>
      </c>
      <c r="C1066" s="46" t="s">
        <v>11</v>
      </c>
      <c r="D1066" s="45" t="str">
        <f>Tabla8[[#This Row],[Numero Documento]]&amp;Tabla8[[#This Row],[PROG]]&amp;LEFT(Tabla8[[#This Row],[Tipo Empleado]],3)</f>
        <v>0010319438701FIJ</v>
      </c>
      <c r="E1066" s="45" t="s">
        <v>811</v>
      </c>
      <c r="F1066" s="46" t="s">
        <v>305</v>
      </c>
      <c r="G1066" s="45" t="s">
        <v>2602</v>
      </c>
      <c r="H1066" s="45" t="s">
        <v>1708</v>
      </c>
      <c r="I1066" s="47" t="s">
        <v>1448</v>
      </c>
      <c r="J1066" s="46" t="s">
        <v>2605</v>
      </c>
      <c r="K1066" t="str">
        <f t="shared" si="16"/>
        <v>F</v>
      </c>
    </row>
    <row r="1067" spans="1:11">
      <c r="A1067" s="75" t="s">
        <v>2243</v>
      </c>
      <c r="B1067" s="45" t="str">
        <f>_xlfn.XLOOKUP(Tabla8[[#This Row],[Codigo Area Liquidacion]],TBLAREA[PLANTA],TBLAREA[PROG])</f>
        <v>11</v>
      </c>
      <c r="C1067" s="46" t="s">
        <v>11</v>
      </c>
      <c r="D1067" s="45" t="str">
        <f>Tabla8[[#This Row],[Numero Documento]]&amp;Tabla8[[#This Row],[PROG]]&amp;LEFT(Tabla8[[#This Row],[Tipo Empleado]],3)</f>
        <v>0310004038911FIJ</v>
      </c>
      <c r="E1067" s="45" t="s">
        <v>769</v>
      </c>
      <c r="F1067" s="46" t="s">
        <v>770</v>
      </c>
      <c r="G1067" s="45" t="s">
        <v>2610</v>
      </c>
      <c r="H1067" s="45" t="s">
        <v>698</v>
      </c>
      <c r="I1067" s="47" t="s">
        <v>1451</v>
      </c>
      <c r="J1067" s="46" t="s">
        <v>2604</v>
      </c>
      <c r="K1067" t="str">
        <f t="shared" si="16"/>
        <v>M</v>
      </c>
    </row>
    <row r="1068" spans="1:11">
      <c r="A1068" s="75" t="s">
        <v>2814</v>
      </c>
      <c r="B1068" s="45" t="str">
        <f>_xlfn.XLOOKUP(Tabla8[[#This Row],[Codigo Area Liquidacion]],TBLAREA[PLANTA],TBLAREA[PROG])</f>
        <v>01</v>
      </c>
      <c r="C1068" s="46" t="s">
        <v>2527</v>
      </c>
      <c r="D1068" s="45" t="str">
        <f>Tabla8[[#This Row],[Numero Documento]]&amp;Tabla8[[#This Row],[PROG]]&amp;LEFT(Tabla8[[#This Row],[Tipo Empleado]],3)</f>
        <v>2230119483701EMP</v>
      </c>
      <c r="E1068" s="45" t="s">
        <v>2826</v>
      </c>
      <c r="F1068" s="46" t="s">
        <v>2606</v>
      </c>
      <c r="G1068" s="45" t="s">
        <v>2602</v>
      </c>
      <c r="H1068" s="45" t="s">
        <v>204</v>
      </c>
      <c r="I1068" s="47" t="s">
        <v>3170</v>
      </c>
      <c r="J1068" s="46" t="s">
        <v>2605</v>
      </c>
      <c r="K1068" t="str">
        <f t="shared" si="16"/>
        <v>F</v>
      </c>
    </row>
    <row r="1069" spans="1:11">
      <c r="A1069" s="75" t="s">
        <v>2862</v>
      </c>
      <c r="B1069" s="45" t="str">
        <f>_xlfn.XLOOKUP(Tabla8[[#This Row],[Codigo Area Liquidacion]],TBLAREA[PLANTA],TBLAREA[PROG])</f>
        <v>01</v>
      </c>
      <c r="C1069" s="46" t="s">
        <v>11</v>
      </c>
      <c r="D1069" s="45" t="str">
        <f>Tabla8[[#This Row],[Numero Documento]]&amp;Tabla8[[#This Row],[PROG]]&amp;LEFT(Tabla8[[#This Row],[Tipo Empleado]],3)</f>
        <v>0011280858901FIJ</v>
      </c>
      <c r="E1069" s="45" t="s">
        <v>2861</v>
      </c>
      <c r="F1069" s="46" t="s">
        <v>10</v>
      </c>
      <c r="G1069" s="45" t="s">
        <v>2602</v>
      </c>
      <c r="H1069" s="45" t="s">
        <v>822</v>
      </c>
      <c r="I1069" s="47" t="s">
        <v>1489</v>
      </c>
      <c r="J1069" s="46" t="s">
        <v>2605</v>
      </c>
      <c r="K1069" t="str">
        <f t="shared" si="16"/>
        <v>F</v>
      </c>
    </row>
    <row r="1070" spans="1:11">
      <c r="A1070" s="75" t="s">
        <v>1987</v>
      </c>
      <c r="B1070" s="45" t="str">
        <f>_xlfn.XLOOKUP(Tabla8[[#This Row],[Codigo Area Liquidacion]],TBLAREA[PLANTA],TBLAREA[PROG])</f>
        <v>01</v>
      </c>
      <c r="C1070" s="46" t="s">
        <v>11</v>
      </c>
      <c r="D1070" s="45" t="str">
        <f>Tabla8[[#This Row],[Numero Documento]]&amp;Tabla8[[#This Row],[PROG]]&amp;LEFT(Tabla8[[#This Row],[Tipo Empleado]],3)</f>
        <v>0010038506101FIJ</v>
      </c>
      <c r="E1070" s="45" t="s">
        <v>673</v>
      </c>
      <c r="F1070" s="46" t="s">
        <v>674</v>
      </c>
      <c r="G1070" s="45" t="s">
        <v>2602</v>
      </c>
      <c r="H1070" s="45" t="s">
        <v>943</v>
      </c>
      <c r="I1070" s="47" t="s">
        <v>1458</v>
      </c>
      <c r="J1070" s="46" t="s">
        <v>2605</v>
      </c>
      <c r="K1070" t="str">
        <f t="shared" si="16"/>
        <v>F</v>
      </c>
    </row>
    <row r="1071" spans="1:11">
      <c r="A1071" s="75" t="s">
        <v>1988</v>
      </c>
      <c r="B1071" s="45" t="str">
        <f>_xlfn.XLOOKUP(Tabla8[[#This Row],[Codigo Area Liquidacion]],TBLAREA[PLANTA],TBLAREA[PROG])</f>
        <v>01</v>
      </c>
      <c r="C1071" s="46" t="s">
        <v>11</v>
      </c>
      <c r="D1071" s="45" t="str">
        <f>Tabla8[[#This Row],[Numero Documento]]&amp;Tabla8[[#This Row],[PROG]]&amp;LEFT(Tabla8[[#This Row],[Tipo Empleado]],3)</f>
        <v>4021473340001FIJ</v>
      </c>
      <c r="E1071" s="45" t="s">
        <v>952</v>
      </c>
      <c r="F1071" s="46" t="s">
        <v>10</v>
      </c>
      <c r="G1071" s="45" t="s">
        <v>2602</v>
      </c>
      <c r="H1071" s="45" t="s">
        <v>943</v>
      </c>
      <c r="I1071" s="47" t="s">
        <v>1458</v>
      </c>
      <c r="J1071" s="46" t="s">
        <v>2605</v>
      </c>
      <c r="K1071" t="str">
        <f t="shared" si="16"/>
        <v>F</v>
      </c>
    </row>
    <row r="1072" spans="1:11">
      <c r="A1072" s="75" t="s">
        <v>1989</v>
      </c>
      <c r="B1072" s="45" t="str">
        <f>_xlfn.XLOOKUP(Tabla8[[#This Row],[Codigo Area Liquidacion]],TBLAREA[PLANTA],TBLAREA[PROG])</f>
        <v>01</v>
      </c>
      <c r="C1072" s="46" t="s">
        <v>11</v>
      </c>
      <c r="D1072" s="45" t="str">
        <f>Tabla8[[#This Row],[Numero Documento]]&amp;Tabla8[[#This Row],[PROG]]&amp;LEFT(Tabla8[[#This Row],[Tipo Empleado]],3)</f>
        <v>0011654524501FIJ</v>
      </c>
      <c r="E1072" s="45" t="s">
        <v>675</v>
      </c>
      <c r="F1072" s="46" t="s">
        <v>656</v>
      </c>
      <c r="G1072" s="45" t="s">
        <v>2602</v>
      </c>
      <c r="H1072" s="45" t="s">
        <v>943</v>
      </c>
      <c r="I1072" s="47" t="s">
        <v>1458</v>
      </c>
      <c r="J1072" s="46" t="s">
        <v>2605</v>
      </c>
      <c r="K1072" t="str">
        <f t="shared" si="16"/>
        <v>F</v>
      </c>
    </row>
    <row r="1073" spans="1:11">
      <c r="A1073" s="75" t="s">
        <v>2387</v>
      </c>
      <c r="B1073" s="45" t="str">
        <f>_xlfn.XLOOKUP(Tabla8[[#This Row],[Codigo Area Liquidacion]],TBLAREA[PLANTA],TBLAREA[PROG])</f>
        <v>01</v>
      </c>
      <c r="C1073" s="46" t="s">
        <v>2527</v>
      </c>
      <c r="D1073" s="45" t="str">
        <f>Tabla8[[#This Row],[Numero Documento]]&amp;Tabla8[[#This Row],[PROG]]&amp;LEFT(Tabla8[[#This Row],[Tipo Empleado]],3)</f>
        <v>0030068772001EMP</v>
      </c>
      <c r="E1073" s="45" t="s">
        <v>960</v>
      </c>
      <c r="F1073" s="46" t="s">
        <v>129</v>
      </c>
      <c r="G1073" s="45" t="s">
        <v>2602</v>
      </c>
      <c r="H1073" s="45" t="s">
        <v>1724</v>
      </c>
      <c r="I1073" s="47" t="s">
        <v>1472</v>
      </c>
      <c r="J1073" s="46" t="s">
        <v>2605</v>
      </c>
      <c r="K1073" t="str">
        <f t="shared" si="16"/>
        <v>F</v>
      </c>
    </row>
    <row r="1074" spans="1:11">
      <c r="A1074" s="75" t="s">
        <v>2244</v>
      </c>
      <c r="B1074" s="45" t="str">
        <f>_xlfn.XLOOKUP(Tabla8[[#This Row],[Codigo Area Liquidacion]],TBLAREA[PLANTA],TBLAREA[PROG])</f>
        <v>11</v>
      </c>
      <c r="C1074" s="46" t="s">
        <v>11</v>
      </c>
      <c r="D1074" s="45" t="str">
        <f>Tabla8[[#This Row],[Numero Documento]]&amp;Tabla8[[#This Row],[PROG]]&amp;LEFT(Tabla8[[#This Row],[Tipo Empleado]],3)</f>
        <v>0030062432711FIJ</v>
      </c>
      <c r="E1074" s="45" t="s">
        <v>771</v>
      </c>
      <c r="F1074" s="46" t="s">
        <v>8</v>
      </c>
      <c r="G1074" s="45" t="s">
        <v>2610</v>
      </c>
      <c r="H1074" s="45" t="s">
        <v>698</v>
      </c>
      <c r="I1074" s="47" t="s">
        <v>1451</v>
      </c>
      <c r="J1074" s="46" t="s">
        <v>2605</v>
      </c>
      <c r="K1074" t="str">
        <f t="shared" si="16"/>
        <v>F</v>
      </c>
    </row>
    <row r="1075" spans="1:11">
      <c r="A1075" s="75" t="s">
        <v>2512</v>
      </c>
      <c r="B1075" s="45" t="str">
        <f>_xlfn.XLOOKUP(Tabla8[[#This Row],[Codigo Area Liquidacion]],TBLAREA[PLANTA],TBLAREA[PROG])</f>
        <v>01</v>
      </c>
      <c r="C1075" s="46" t="s">
        <v>2535</v>
      </c>
      <c r="D1075" s="45" t="str">
        <f>Tabla8[[#This Row],[Numero Documento]]&amp;Tabla8[[#This Row],[PROG]]&amp;LEFT(Tabla8[[#This Row],[Tipo Empleado]],3)</f>
        <v>0490072171501PER</v>
      </c>
      <c r="E1075" s="45" t="s">
        <v>2511</v>
      </c>
      <c r="F1075" s="46" t="s">
        <v>895</v>
      </c>
      <c r="G1075" s="45" t="s">
        <v>2602</v>
      </c>
      <c r="H1075" s="45" t="s">
        <v>943</v>
      </c>
      <c r="I1075" s="47" t="s">
        <v>1458</v>
      </c>
      <c r="J1075" s="46" t="s">
        <v>2604</v>
      </c>
      <c r="K1075" t="str">
        <f t="shared" si="16"/>
        <v>M</v>
      </c>
    </row>
    <row r="1076" spans="1:11">
      <c r="A1076" s="75" t="s">
        <v>2245</v>
      </c>
      <c r="B1076" s="45" t="str">
        <f>_xlfn.XLOOKUP(Tabla8[[#This Row],[Codigo Area Liquidacion]],TBLAREA[PLANTA],TBLAREA[PROG])</f>
        <v>11</v>
      </c>
      <c r="C1076" s="46" t="s">
        <v>11</v>
      </c>
      <c r="D1076" s="45" t="str">
        <f>Tabla8[[#This Row],[Numero Documento]]&amp;Tabla8[[#This Row],[PROG]]&amp;LEFT(Tabla8[[#This Row],[Tipo Empleado]],3)</f>
        <v>0310042125811FIJ</v>
      </c>
      <c r="E1076" s="45" t="s">
        <v>632</v>
      </c>
      <c r="F1076" s="46" t="s">
        <v>633</v>
      </c>
      <c r="G1076" s="45" t="s">
        <v>2610</v>
      </c>
      <c r="H1076" s="45" t="s">
        <v>601</v>
      </c>
      <c r="I1076" s="47" t="s">
        <v>1453</v>
      </c>
      <c r="J1076" s="46" t="s">
        <v>2604</v>
      </c>
      <c r="K1076" t="str">
        <f t="shared" si="16"/>
        <v>M</v>
      </c>
    </row>
    <row r="1077" spans="1:11">
      <c r="A1077" s="75" t="s">
        <v>2388</v>
      </c>
      <c r="B1077" s="45" t="str">
        <f>_xlfn.XLOOKUP(Tabla8[[#This Row],[Codigo Area Liquidacion]],TBLAREA[PLANTA],TBLAREA[PROG])</f>
        <v>01</v>
      </c>
      <c r="C1077" s="46" t="s">
        <v>2527</v>
      </c>
      <c r="D1077" s="45" t="str">
        <f>Tabla8[[#This Row],[Numero Documento]]&amp;Tabla8[[#This Row],[PROG]]&amp;LEFT(Tabla8[[#This Row],[Tipo Empleado]],3)</f>
        <v>2260002385101EMP</v>
      </c>
      <c r="E1077" s="45" t="s">
        <v>1727</v>
      </c>
      <c r="F1077" s="46" t="s">
        <v>1005</v>
      </c>
      <c r="G1077" s="45" t="s">
        <v>2602</v>
      </c>
      <c r="H1077" s="45" t="s">
        <v>1707</v>
      </c>
      <c r="I1077" s="47" t="s">
        <v>1456</v>
      </c>
      <c r="J1077" s="46" t="s">
        <v>2605</v>
      </c>
      <c r="K1077" t="str">
        <f t="shared" si="16"/>
        <v>F</v>
      </c>
    </row>
    <row r="1078" spans="1:11">
      <c r="A1078" s="75" t="s">
        <v>2246</v>
      </c>
      <c r="B1078" s="45" t="str">
        <f>_xlfn.XLOOKUP(Tabla8[[#This Row],[Codigo Area Liquidacion]],TBLAREA[PLANTA],TBLAREA[PROG])</f>
        <v>11</v>
      </c>
      <c r="C1078" s="46" t="s">
        <v>11</v>
      </c>
      <c r="D1078" s="45" t="str">
        <f>Tabla8[[#This Row],[Numero Documento]]&amp;Tabla8[[#This Row],[PROG]]&amp;LEFT(Tabla8[[#This Row],[Tipo Empleado]],3)</f>
        <v>0011347970311FIJ</v>
      </c>
      <c r="E1078" s="45" t="s">
        <v>178</v>
      </c>
      <c r="F1078" s="46" t="s">
        <v>153</v>
      </c>
      <c r="G1078" s="45" t="s">
        <v>2610</v>
      </c>
      <c r="H1078" s="45" t="s">
        <v>1706</v>
      </c>
      <c r="I1078" s="47" t="s">
        <v>1462</v>
      </c>
      <c r="J1078" s="46" t="s">
        <v>2604</v>
      </c>
      <c r="K1078" t="str">
        <f t="shared" si="16"/>
        <v>M</v>
      </c>
    </row>
    <row r="1079" spans="1:11">
      <c r="A1079" s="75" t="s">
        <v>3125</v>
      </c>
      <c r="B1079" s="45" t="str">
        <f>_xlfn.XLOOKUP(Tabla8[[#This Row],[Codigo Area Liquidacion]],TBLAREA[PLANTA],TBLAREA[PROG])</f>
        <v>01</v>
      </c>
      <c r="C1079" s="46" t="s">
        <v>2527</v>
      </c>
      <c r="D1079" s="45" t="str">
        <f>Tabla8[[#This Row],[Numero Documento]]&amp;Tabla8[[#This Row],[PROG]]&amp;LEFT(Tabla8[[#This Row],[Tipo Empleado]],3)</f>
        <v>0250026059701EMP</v>
      </c>
      <c r="E1079" s="45" t="s">
        <v>3124</v>
      </c>
      <c r="F1079" s="46" t="s">
        <v>983</v>
      </c>
      <c r="G1079" s="45" t="s">
        <v>2602</v>
      </c>
      <c r="H1079" s="45" t="s">
        <v>552</v>
      </c>
      <c r="I1079" s="47" t="s">
        <v>1468</v>
      </c>
      <c r="J1079" s="46" t="s">
        <v>2605</v>
      </c>
      <c r="K1079" t="str">
        <f t="shared" si="16"/>
        <v>F</v>
      </c>
    </row>
    <row r="1080" spans="1:11">
      <c r="A1080" s="75" t="s">
        <v>3127</v>
      </c>
      <c r="B1080" s="45" t="str">
        <f>_xlfn.XLOOKUP(Tabla8[[#This Row],[Codigo Area Liquidacion]],TBLAREA[PLANTA],TBLAREA[PROG])</f>
        <v>01</v>
      </c>
      <c r="C1080" s="46" t="s">
        <v>2527</v>
      </c>
      <c r="D1080" s="45" t="str">
        <f>Tabla8[[#This Row],[Numero Documento]]&amp;Tabla8[[#This Row],[PROG]]&amp;LEFT(Tabla8[[#This Row],[Tipo Empleado]],3)</f>
        <v>0011425850201EMP</v>
      </c>
      <c r="E1080" s="45" t="s">
        <v>3126</v>
      </c>
      <c r="F1080" s="46" t="s">
        <v>256</v>
      </c>
      <c r="G1080" s="45" t="s">
        <v>2602</v>
      </c>
      <c r="H1080" s="45" t="s">
        <v>1707</v>
      </c>
      <c r="I1080" s="47" t="s">
        <v>1456</v>
      </c>
      <c r="J1080" s="46" t="s">
        <v>2605</v>
      </c>
      <c r="K1080" t="str">
        <f t="shared" si="16"/>
        <v>F</v>
      </c>
    </row>
    <row r="1081" spans="1:11">
      <c r="A1081" s="75" t="s">
        <v>1287</v>
      </c>
      <c r="B1081" s="45" t="str">
        <f>_xlfn.XLOOKUP(Tabla8[[#This Row],[Codigo Area Liquidacion]],TBLAREA[PLANTA],TBLAREA[PROG])</f>
        <v>13</v>
      </c>
      <c r="C1081" s="46" t="s">
        <v>11</v>
      </c>
      <c r="D1081" s="45" t="str">
        <f>Tabla8[[#This Row],[Numero Documento]]&amp;Tabla8[[#This Row],[PROG]]&amp;LEFT(Tabla8[[#This Row],[Tipo Empleado]],3)</f>
        <v>0011493883013FIJ</v>
      </c>
      <c r="E1081" s="45" t="s">
        <v>693</v>
      </c>
      <c r="F1081" s="46" t="s">
        <v>10</v>
      </c>
      <c r="G1081" s="45" t="s">
        <v>2639</v>
      </c>
      <c r="H1081" s="45" t="s">
        <v>679</v>
      </c>
      <c r="I1081" s="47" t="s">
        <v>1484</v>
      </c>
      <c r="J1081" s="46" t="s">
        <v>2605</v>
      </c>
      <c r="K1081" t="str">
        <f t="shared" si="16"/>
        <v>F</v>
      </c>
    </row>
    <row r="1082" spans="1:11">
      <c r="A1082" s="75" t="s">
        <v>1171</v>
      </c>
      <c r="B1082" s="45" t="str">
        <f>_xlfn.XLOOKUP(Tabla8[[#This Row],[Codigo Area Liquidacion]],TBLAREA[PLANTA],TBLAREA[PROG])</f>
        <v>01</v>
      </c>
      <c r="C1082" s="46" t="s">
        <v>11</v>
      </c>
      <c r="D1082" s="45" t="str">
        <f>Tabla8[[#This Row],[Numero Documento]]&amp;Tabla8[[#This Row],[PROG]]&amp;LEFT(Tabla8[[#This Row],[Tipo Empleado]],3)</f>
        <v>0010037033701FIJ</v>
      </c>
      <c r="E1082" s="45" t="s">
        <v>590</v>
      </c>
      <c r="F1082" s="46" t="s">
        <v>8</v>
      </c>
      <c r="G1082" s="45" t="s">
        <v>2602</v>
      </c>
      <c r="H1082" s="45" t="s">
        <v>576</v>
      </c>
      <c r="I1082" s="47" t="s">
        <v>1487</v>
      </c>
      <c r="J1082" s="46" t="s">
        <v>2604</v>
      </c>
      <c r="K1082" t="str">
        <f t="shared" si="16"/>
        <v>M</v>
      </c>
    </row>
    <row r="1083" spans="1:11">
      <c r="A1083" s="75" t="s">
        <v>1990</v>
      </c>
      <c r="B1083" s="45" t="str">
        <f>_xlfn.XLOOKUP(Tabla8[[#This Row],[Codigo Area Liquidacion]],TBLAREA[PLANTA],TBLAREA[PROG])</f>
        <v>01</v>
      </c>
      <c r="C1083" s="46" t="s">
        <v>11</v>
      </c>
      <c r="D1083" s="45" t="str">
        <f>Tabla8[[#This Row],[Numero Documento]]&amp;Tabla8[[#This Row],[PROG]]&amp;LEFT(Tabla8[[#This Row],[Tipo Empleado]],3)</f>
        <v>4023745052901FIJ</v>
      </c>
      <c r="E1083" s="45" t="s">
        <v>1617</v>
      </c>
      <c r="F1083" s="46" t="s">
        <v>32</v>
      </c>
      <c r="G1083" s="45" t="s">
        <v>2602</v>
      </c>
      <c r="H1083" s="45" t="s">
        <v>819</v>
      </c>
      <c r="I1083" s="47" t="s">
        <v>1496</v>
      </c>
      <c r="J1083" s="46" t="s">
        <v>2605</v>
      </c>
      <c r="K1083" t="str">
        <f t="shared" si="16"/>
        <v>F</v>
      </c>
    </row>
    <row r="1084" spans="1:11">
      <c r="A1084" s="75" t="s">
        <v>2277</v>
      </c>
      <c r="B1084" s="45" t="str">
        <f>_xlfn.XLOOKUP(Tabla8[[#This Row],[Codigo Area Liquidacion]],TBLAREA[PLANTA],TBLAREA[PROG])</f>
        <v>11</v>
      </c>
      <c r="C1084" s="46" t="s">
        <v>11</v>
      </c>
      <c r="D1084" s="45" t="str">
        <f>Tabla8[[#This Row],[Numero Documento]]&amp;Tabla8[[#This Row],[PROG]]&amp;LEFT(Tabla8[[#This Row],[Tipo Empleado]],3)</f>
        <v>0011753756311FIJ</v>
      </c>
      <c r="E1084" s="45" t="s">
        <v>455</v>
      </c>
      <c r="F1084" s="46" t="s">
        <v>8</v>
      </c>
      <c r="G1084" s="45" t="s">
        <v>2610</v>
      </c>
      <c r="H1084" s="45" t="s">
        <v>106</v>
      </c>
      <c r="I1084" s="47" t="s">
        <v>1469</v>
      </c>
      <c r="J1084" s="46" t="s">
        <v>2605</v>
      </c>
      <c r="K1084" t="str">
        <f t="shared" si="16"/>
        <v>F</v>
      </c>
    </row>
    <row r="1085" spans="1:11">
      <c r="A1085" s="75" t="s">
        <v>1172</v>
      </c>
      <c r="B1085" s="45" t="str">
        <f>_xlfn.XLOOKUP(Tabla8[[#This Row],[Codigo Area Liquidacion]],TBLAREA[PLANTA],TBLAREA[PROG])</f>
        <v>01</v>
      </c>
      <c r="C1085" s="46" t="s">
        <v>11</v>
      </c>
      <c r="D1085" s="45" t="str">
        <f>Tabla8[[#This Row],[Numero Documento]]&amp;Tabla8[[#This Row],[PROG]]&amp;LEFT(Tabla8[[#This Row],[Tipo Empleado]],3)</f>
        <v>0010802706101FIJ</v>
      </c>
      <c r="E1085" s="45" t="s">
        <v>570</v>
      </c>
      <c r="F1085" s="46" t="s">
        <v>129</v>
      </c>
      <c r="G1085" s="45" t="s">
        <v>2602</v>
      </c>
      <c r="H1085" s="45" t="s">
        <v>569</v>
      </c>
      <c r="I1085" s="47" t="s">
        <v>1503</v>
      </c>
      <c r="J1085" s="46" t="s">
        <v>2605</v>
      </c>
      <c r="K1085" t="str">
        <f t="shared" si="16"/>
        <v>F</v>
      </c>
    </row>
    <row r="1086" spans="1:11">
      <c r="A1086" s="75" t="s">
        <v>2389</v>
      </c>
      <c r="B1086" s="45" t="str">
        <f>_xlfn.XLOOKUP(Tabla8[[#This Row],[Codigo Area Liquidacion]],TBLAREA[PLANTA],TBLAREA[PROG])</f>
        <v>01</v>
      </c>
      <c r="C1086" s="46" t="s">
        <v>2527</v>
      </c>
      <c r="D1086" s="45" t="str">
        <f>Tabla8[[#This Row],[Numero Documento]]&amp;Tabla8[[#This Row],[PROG]]&amp;LEFT(Tabla8[[#This Row],[Tipo Empleado]],3)</f>
        <v>0470016471001EMP</v>
      </c>
      <c r="E1086" s="45" t="s">
        <v>1651</v>
      </c>
      <c r="F1086" s="46" t="s">
        <v>192</v>
      </c>
      <c r="G1086" s="45" t="s">
        <v>2602</v>
      </c>
      <c r="H1086" s="45" t="s">
        <v>552</v>
      </c>
      <c r="I1086" s="47" t="s">
        <v>1468</v>
      </c>
      <c r="J1086" s="46" t="s">
        <v>2604</v>
      </c>
      <c r="K1086" t="str">
        <f t="shared" si="16"/>
        <v>M</v>
      </c>
    </row>
    <row r="1087" spans="1:11">
      <c r="A1087" s="75" t="s">
        <v>3129</v>
      </c>
      <c r="B1087" s="45" t="str">
        <f>_xlfn.XLOOKUP(Tabla8[[#This Row],[Codigo Area Liquidacion]],TBLAREA[PLANTA],TBLAREA[PROG])</f>
        <v>01</v>
      </c>
      <c r="C1087" s="46" t="s">
        <v>2527</v>
      </c>
      <c r="D1087" s="45" t="str">
        <f>Tabla8[[#This Row],[Numero Documento]]&amp;Tabla8[[#This Row],[PROG]]&amp;LEFT(Tabla8[[#This Row],[Tipo Empleado]],3)</f>
        <v>0100079088901EMP</v>
      </c>
      <c r="E1087" s="45" t="s">
        <v>3128</v>
      </c>
      <c r="F1087" s="46" t="s">
        <v>75</v>
      </c>
      <c r="G1087" s="45" t="s">
        <v>2602</v>
      </c>
      <c r="H1087" s="45" t="s">
        <v>1708</v>
      </c>
      <c r="I1087" s="47" t="s">
        <v>1448</v>
      </c>
      <c r="J1087" s="46" t="s">
        <v>2604</v>
      </c>
      <c r="K1087" t="str">
        <f t="shared" si="16"/>
        <v>M</v>
      </c>
    </row>
    <row r="1088" spans="1:11">
      <c r="A1088" s="75" t="s">
        <v>2247</v>
      </c>
      <c r="B1088" s="45" t="str">
        <f>_xlfn.XLOOKUP(Tabla8[[#This Row],[Codigo Area Liquidacion]],TBLAREA[PLANTA],TBLAREA[PROG])</f>
        <v>11</v>
      </c>
      <c r="C1088" s="46" t="s">
        <v>11</v>
      </c>
      <c r="D1088" s="45" t="str">
        <f>Tabla8[[#This Row],[Numero Documento]]&amp;Tabla8[[#This Row],[PROG]]&amp;LEFT(Tabla8[[#This Row],[Tipo Empleado]],3)</f>
        <v>2230083262711FIJ</v>
      </c>
      <c r="E1088" s="45" t="s">
        <v>1690</v>
      </c>
      <c r="F1088" s="46" t="s">
        <v>27</v>
      </c>
      <c r="G1088" s="45" t="s">
        <v>2610</v>
      </c>
      <c r="H1088" s="45" t="s">
        <v>698</v>
      </c>
      <c r="I1088" s="47" t="s">
        <v>1451</v>
      </c>
      <c r="J1088" s="46" t="s">
        <v>2604</v>
      </c>
      <c r="K1088" t="str">
        <f t="shared" si="16"/>
        <v>M</v>
      </c>
    </row>
    <row r="1089" spans="1:11">
      <c r="A1089" s="75" t="s">
        <v>2754</v>
      </c>
      <c r="B1089" s="45" t="str">
        <f>_xlfn.XLOOKUP(Tabla8[[#This Row],[Codigo Area Liquidacion]],TBLAREA[PLANTA],TBLAREA[PROG])</f>
        <v>01</v>
      </c>
      <c r="C1089" s="46" t="s">
        <v>2535</v>
      </c>
      <c r="D1089" s="45" t="str">
        <f>Tabla8[[#This Row],[Numero Documento]]&amp;Tabla8[[#This Row],[PROG]]&amp;LEFT(Tabla8[[#This Row],[Tipo Empleado]],3)</f>
        <v>4021479546601PER</v>
      </c>
      <c r="E1089" s="45" t="s">
        <v>2726</v>
      </c>
      <c r="F1089" s="46" t="s">
        <v>895</v>
      </c>
      <c r="G1089" s="45" t="s">
        <v>2602</v>
      </c>
      <c r="H1089" s="45" t="s">
        <v>943</v>
      </c>
      <c r="I1089" s="47" t="s">
        <v>1458</v>
      </c>
      <c r="J1089" s="46" t="s">
        <v>2604</v>
      </c>
      <c r="K1089" t="str">
        <f t="shared" si="16"/>
        <v>M</v>
      </c>
    </row>
    <row r="1090" spans="1:11">
      <c r="A1090" s="75" t="s">
        <v>3131</v>
      </c>
      <c r="B1090" s="45" t="str">
        <f>_xlfn.XLOOKUP(Tabla8[[#This Row],[Codigo Area Liquidacion]],TBLAREA[PLANTA],TBLAREA[PROG])</f>
        <v>01</v>
      </c>
      <c r="C1090" s="46" t="s">
        <v>2527</v>
      </c>
      <c r="D1090" s="45" t="str">
        <f>Tabla8[[#This Row],[Numero Documento]]&amp;Tabla8[[#This Row],[PROG]]&amp;LEFT(Tabla8[[#This Row],[Tipo Empleado]],3)</f>
        <v>4023684757601EMP</v>
      </c>
      <c r="E1090" s="45" t="s">
        <v>3130</v>
      </c>
      <c r="F1090" s="46" t="s">
        <v>1005</v>
      </c>
      <c r="G1090" s="45" t="s">
        <v>2602</v>
      </c>
      <c r="H1090" s="45" t="s">
        <v>1708</v>
      </c>
      <c r="I1090" s="47" t="s">
        <v>1448</v>
      </c>
      <c r="J1090" s="46" t="s">
        <v>2605</v>
      </c>
      <c r="K1090" t="str">
        <f t="shared" si="16"/>
        <v>F</v>
      </c>
    </row>
    <row r="1091" spans="1:11">
      <c r="A1091" s="75" t="s">
        <v>1991</v>
      </c>
      <c r="B1091" s="45" t="str">
        <f>_xlfn.XLOOKUP(Tabla8[[#This Row],[Codigo Area Liquidacion]],TBLAREA[PLANTA],TBLAREA[PROG])</f>
        <v>01</v>
      </c>
      <c r="C1091" s="46" t="s">
        <v>11</v>
      </c>
      <c r="D1091" s="45" t="str">
        <f>Tabla8[[#This Row],[Numero Documento]]&amp;Tabla8[[#This Row],[PROG]]&amp;LEFT(Tabla8[[#This Row],[Tipo Empleado]],3)</f>
        <v>0011353340001FIJ</v>
      </c>
      <c r="E1091" s="45" t="s">
        <v>968</v>
      </c>
      <c r="F1091" s="46" t="s">
        <v>10</v>
      </c>
      <c r="G1091" s="45" t="s">
        <v>2602</v>
      </c>
      <c r="H1091" s="45" t="s">
        <v>189</v>
      </c>
      <c r="I1091" s="47" t="s">
        <v>1491</v>
      </c>
      <c r="J1091" s="46" t="s">
        <v>2605</v>
      </c>
      <c r="K1091" t="str">
        <f t="shared" si="16"/>
        <v>F</v>
      </c>
    </row>
    <row r="1092" spans="1:11">
      <c r="A1092" s="75" t="s">
        <v>3263</v>
      </c>
      <c r="B1092" s="45" t="str">
        <f>_xlfn.XLOOKUP(Tabla8[[#This Row],[Codigo Area Liquidacion]],TBLAREA[PLANTA],TBLAREA[PROG])</f>
        <v>01</v>
      </c>
      <c r="C1092" s="46" t="s">
        <v>2535</v>
      </c>
      <c r="D1092" s="45" t="str">
        <f>Tabla8[[#This Row],[Numero Documento]]&amp;Tabla8[[#This Row],[PROG]]&amp;LEFT(Tabla8[[#This Row],[Tipo Empleado]],3)</f>
        <v>2230104234101PER</v>
      </c>
      <c r="E1092" s="45" t="s">
        <v>3284</v>
      </c>
      <c r="F1092" s="46" t="s">
        <v>895</v>
      </c>
      <c r="G1092" s="45" t="s">
        <v>2602</v>
      </c>
      <c r="H1092" s="45" t="s">
        <v>943</v>
      </c>
      <c r="I1092" s="47" t="s">
        <v>1458</v>
      </c>
      <c r="J1092" s="46" t="s">
        <v>2605</v>
      </c>
      <c r="K1092" t="str">
        <f t="shared" ref="K1092:K1155" si="17">LEFT(J1092,1)</f>
        <v>F</v>
      </c>
    </row>
    <row r="1093" spans="1:11">
      <c r="A1093" s="75" t="s">
        <v>1992</v>
      </c>
      <c r="B1093" s="45" t="str">
        <f>_xlfn.XLOOKUP(Tabla8[[#This Row],[Codigo Area Liquidacion]],TBLAREA[PLANTA],TBLAREA[PROG])</f>
        <v>01</v>
      </c>
      <c r="C1093" s="46" t="s">
        <v>11</v>
      </c>
      <c r="D1093" s="45" t="str">
        <f>Tabla8[[#This Row],[Numero Documento]]&amp;Tabla8[[#This Row],[PROG]]&amp;LEFT(Tabla8[[#This Row],[Tipo Empleado]],3)</f>
        <v>4023678037101FIJ</v>
      </c>
      <c r="E1093" s="45" t="s">
        <v>1013</v>
      </c>
      <c r="F1093" s="46" t="s">
        <v>169</v>
      </c>
      <c r="G1093" s="45" t="s">
        <v>2602</v>
      </c>
      <c r="H1093" s="45" t="s">
        <v>569</v>
      </c>
      <c r="I1093" s="47" t="s">
        <v>1503</v>
      </c>
      <c r="J1093" s="46" t="s">
        <v>2605</v>
      </c>
      <c r="K1093" t="str">
        <f t="shared" si="17"/>
        <v>F</v>
      </c>
    </row>
    <row r="1094" spans="1:11">
      <c r="A1094" s="75" t="s">
        <v>1993</v>
      </c>
      <c r="B1094" s="45" t="str">
        <f>_xlfn.XLOOKUP(Tabla8[[#This Row],[Codigo Area Liquidacion]],TBLAREA[PLANTA],TBLAREA[PROG])</f>
        <v>01</v>
      </c>
      <c r="C1094" s="46" t="s">
        <v>11</v>
      </c>
      <c r="D1094" s="45" t="str">
        <f>Tabla8[[#This Row],[Numero Documento]]&amp;Tabla8[[#This Row],[PROG]]&amp;LEFT(Tabla8[[#This Row],[Tipo Empleado]],3)</f>
        <v>0370001695301FIJ</v>
      </c>
      <c r="E1094" s="45" t="s">
        <v>566</v>
      </c>
      <c r="F1094" s="46" t="s">
        <v>10</v>
      </c>
      <c r="G1094" s="45" t="s">
        <v>2602</v>
      </c>
      <c r="H1094" s="45" t="s">
        <v>552</v>
      </c>
      <c r="I1094" s="47" t="s">
        <v>1468</v>
      </c>
      <c r="J1094" s="46" t="s">
        <v>2605</v>
      </c>
      <c r="K1094" t="str">
        <f t="shared" si="17"/>
        <v>F</v>
      </c>
    </row>
    <row r="1095" spans="1:11">
      <c r="A1095" s="75" t="s">
        <v>2390</v>
      </c>
      <c r="B1095" s="45" t="str">
        <f>_xlfn.XLOOKUP(Tabla8[[#This Row],[Codigo Area Liquidacion]],TBLAREA[PLANTA],TBLAREA[PROG])</f>
        <v>01</v>
      </c>
      <c r="C1095" s="46" t="s">
        <v>2527</v>
      </c>
      <c r="D1095" s="45" t="str">
        <f>Tabla8[[#This Row],[Numero Documento]]&amp;Tabla8[[#This Row],[PROG]]&amp;LEFT(Tabla8[[#This Row],[Tipo Empleado]],3)</f>
        <v>4020924756401EMP</v>
      </c>
      <c r="E1095" s="45" t="s">
        <v>1678</v>
      </c>
      <c r="F1095" s="46" t="s">
        <v>1700</v>
      </c>
      <c r="G1095" s="45" t="s">
        <v>2602</v>
      </c>
      <c r="H1095" s="45" t="s">
        <v>1703</v>
      </c>
      <c r="I1095" s="47" t="s">
        <v>1504</v>
      </c>
      <c r="J1095" s="46" t="s">
        <v>2605</v>
      </c>
      <c r="K1095" t="str">
        <f t="shared" si="17"/>
        <v>F</v>
      </c>
    </row>
    <row r="1096" spans="1:11">
      <c r="A1096" s="75" t="s">
        <v>2749</v>
      </c>
      <c r="B1096" s="45" t="str">
        <f>_xlfn.XLOOKUP(Tabla8[[#This Row],[Codigo Area Liquidacion]],TBLAREA[PLANTA],TBLAREA[PROG])</f>
        <v>01</v>
      </c>
      <c r="C1096" s="46" t="s">
        <v>2535</v>
      </c>
      <c r="D1096" s="45" t="str">
        <f>Tabla8[[#This Row],[Numero Documento]]&amp;Tabla8[[#This Row],[PROG]]&amp;LEFT(Tabla8[[#This Row],[Tipo Empleado]],3)</f>
        <v>0310479872701PER</v>
      </c>
      <c r="E1096" s="45" t="s">
        <v>2721</v>
      </c>
      <c r="F1096" s="46" t="s">
        <v>895</v>
      </c>
      <c r="G1096" s="45" t="s">
        <v>2602</v>
      </c>
      <c r="H1096" s="45" t="s">
        <v>943</v>
      </c>
      <c r="I1096" s="47" t="s">
        <v>1458</v>
      </c>
      <c r="J1096" s="46" t="s">
        <v>2605</v>
      </c>
      <c r="K1096" t="str">
        <f t="shared" si="17"/>
        <v>F</v>
      </c>
    </row>
    <row r="1097" spans="1:11">
      <c r="A1097" s="75" t="s">
        <v>2248</v>
      </c>
      <c r="B1097" s="45" t="str">
        <f>_xlfn.XLOOKUP(Tabla8[[#This Row],[Codigo Area Liquidacion]],TBLAREA[PLANTA],TBLAREA[PROG])</f>
        <v>11</v>
      </c>
      <c r="C1097" s="46" t="s">
        <v>11</v>
      </c>
      <c r="D1097" s="45" t="str">
        <f>Tabla8[[#This Row],[Numero Documento]]&amp;Tabla8[[#This Row],[PROG]]&amp;LEFT(Tabla8[[#This Row],[Tipo Empleado]],3)</f>
        <v>4022706324111FIJ</v>
      </c>
      <c r="E1097" s="45" t="s">
        <v>995</v>
      </c>
      <c r="F1097" s="46" t="s">
        <v>60</v>
      </c>
      <c r="G1097" s="45" t="s">
        <v>2610</v>
      </c>
      <c r="H1097" s="45" t="s">
        <v>18</v>
      </c>
      <c r="I1097" s="47" t="s">
        <v>1508</v>
      </c>
      <c r="J1097" s="46" t="s">
        <v>2605</v>
      </c>
      <c r="K1097" t="str">
        <f t="shared" si="17"/>
        <v>F</v>
      </c>
    </row>
    <row r="1098" spans="1:11">
      <c r="A1098" s="75" t="s">
        <v>2513</v>
      </c>
      <c r="B1098" s="45" t="str">
        <f>_xlfn.XLOOKUP(Tabla8[[#This Row],[Codigo Area Liquidacion]],TBLAREA[PLANTA],TBLAREA[PROG])</f>
        <v>01</v>
      </c>
      <c r="C1098" s="46" t="s">
        <v>2535</v>
      </c>
      <c r="D1098" s="45" t="str">
        <f>Tabla8[[#This Row],[Numero Documento]]&amp;Tabla8[[#This Row],[PROG]]&amp;LEFT(Tabla8[[#This Row],[Tipo Empleado]],3)</f>
        <v>0100102593901PER</v>
      </c>
      <c r="E1098" s="45" t="s">
        <v>1023</v>
      </c>
      <c r="F1098" s="46" t="s">
        <v>895</v>
      </c>
      <c r="G1098" s="45" t="s">
        <v>2602</v>
      </c>
      <c r="H1098" s="45" t="s">
        <v>943</v>
      </c>
      <c r="I1098" s="47" t="s">
        <v>1458</v>
      </c>
      <c r="J1098" s="46" t="s">
        <v>2604</v>
      </c>
      <c r="K1098" t="str">
        <f t="shared" si="17"/>
        <v>M</v>
      </c>
    </row>
    <row r="1099" spans="1:11">
      <c r="A1099" s="75" t="s">
        <v>2065</v>
      </c>
      <c r="B1099" s="45" t="str">
        <f>_xlfn.XLOOKUP(Tabla8[[#This Row],[Codigo Area Liquidacion]],TBLAREA[PLANTA],TBLAREA[PROG])</f>
        <v>13</v>
      </c>
      <c r="C1099" s="46" t="s">
        <v>11</v>
      </c>
      <c r="D1099" s="45" t="str">
        <f>Tabla8[[#This Row],[Numero Documento]]&amp;Tabla8[[#This Row],[PROG]]&amp;LEFT(Tabla8[[#This Row],[Tipo Empleado]],3)</f>
        <v>0010163195013FIJ</v>
      </c>
      <c r="E1099" s="45" t="s">
        <v>543</v>
      </c>
      <c r="F1099" s="46" t="s">
        <v>235</v>
      </c>
      <c r="G1099" s="45" t="s">
        <v>2639</v>
      </c>
      <c r="H1099" s="45" t="s">
        <v>1707</v>
      </c>
      <c r="I1099" s="47" t="s">
        <v>1456</v>
      </c>
      <c r="J1099" s="46" t="s">
        <v>2604</v>
      </c>
      <c r="K1099" t="str">
        <f t="shared" si="17"/>
        <v>M</v>
      </c>
    </row>
    <row r="1100" spans="1:11">
      <c r="A1100" s="75" t="s">
        <v>3133</v>
      </c>
      <c r="B1100" s="45" t="str">
        <f>_xlfn.XLOOKUP(Tabla8[[#This Row],[Codigo Area Liquidacion]],TBLAREA[PLANTA],TBLAREA[PROG])</f>
        <v>01</v>
      </c>
      <c r="C1100" s="46" t="s">
        <v>2527</v>
      </c>
      <c r="D1100" s="45" t="str">
        <f>Tabla8[[#This Row],[Numero Documento]]&amp;Tabla8[[#This Row],[PROG]]&amp;LEFT(Tabla8[[#This Row],[Tipo Empleado]],3)</f>
        <v>0440001388601EMP</v>
      </c>
      <c r="E1100" s="45" t="s">
        <v>3132</v>
      </c>
      <c r="F1100" s="46" t="s">
        <v>983</v>
      </c>
      <c r="G1100" s="45" t="s">
        <v>2602</v>
      </c>
      <c r="H1100" s="45" t="s">
        <v>942</v>
      </c>
      <c r="I1100" s="47" t="s">
        <v>1476</v>
      </c>
      <c r="J1100" s="46" t="s">
        <v>2605</v>
      </c>
      <c r="K1100" t="str">
        <f t="shared" si="17"/>
        <v>F</v>
      </c>
    </row>
    <row r="1101" spans="1:11">
      <c r="A1101" s="75" t="s">
        <v>1357</v>
      </c>
      <c r="B1101" s="45" t="str">
        <f>_xlfn.XLOOKUP(Tabla8[[#This Row],[Codigo Area Liquidacion]],TBLAREA[PLANTA],TBLAREA[PROG])</f>
        <v>11</v>
      </c>
      <c r="C1101" s="46" t="s">
        <v>11</v>
      </c>
      <c r="D1101" s="45" t="str">
        <f>Tabla8[[#This Row],[Numero Documento]]&amp;Tabla8[[#This Row],[PROG]]&amp;LEFT(Tabla8[[#This Row],[Tipo Empleado]],3)</f>
        <v>0010921587111FIJ</v>
      </c>
      <c r="E1101" s="45" t="s">
        <v>772</v>
      </c>
      <c r="F1101" s="46" t="s">
        <v>773</v>
      </c>
      <c r="G1101" s="45" t="s">
        <v>2610</v>
      </c>
      <c r="H1101" s="45" t="s">
        <v>698</v>
      </c>
      <c r="I1101" s="47" t="s">
        <v>1451</v>
      </c>
      <c r="J1101" s="46" t="s">
        <v>2605</v>
      </c>
      <c r="K1101" t="str">
        <f t="shared" si="17"/>
        <v>F</v>
      </c>
    </row>
    <row r="1102" spans="1:11">
      <c r="A1102" s="75" t="s">
        <v>1994</v>
      </c>
      <c r="B1102" s="45" t="str">
        <f>_xlfn.XLOOKUP(Tabla8[[#This Row],[Codigo Area Liquidacion]],TBLAREA[PLANTA],TBLAREA[PROG])</f>
        <v>01</v>
      </c>
      <c r="C1102" s="46" t="s">
        <v>11</v>
      </c>
      <c r="D1102" s="45" t="str">
        <f>Tabla8[[#This Row],[Numero Documento]]&amp;Tabla8[[#This Row],[PROG]]&amp;LEFT(Tabla8[[#This Row],[Tipo Empleado]],3)</f>
        <v>0011087081301FIJ</v>
      </c>
      <c r="E1102" s="45" t="s">
        <v>321</v>
      </c>
      <c r="F1102" s="46" t="s">
        <v>15</v>
      </c>
      <c r="G1102" s="45" t="s">
        <v>2602</v>
      </c>
      <c r="H1102" s="45" t="s">
        <v>314</v>
      </c>
      <c r="I1102" s="47" t="s">
        <v>1473</v>
      </c>
      <c r="J1102" s="46" t="s">
        <v>2604</v>
      </c>
      <c r="K1102" t="str">
        <f t="shared" si="17"/>
        <v>M</v>
      </c>
    </row>
    <row r="1103" spans="1:11">
      <c r="A1103" s="75" t="s">
        <v>2066</v>
      </c>
      <c r="B1103" s="45" t="str">
        <f>_xlfn.XLOOKUP(Tabla8[[#This Row],[Codigo Area Liquidacion]],TBLAREA[PLANTA],TBLAREA[PROG])</f>
        <v>13</v>
      </c>
      <c r="C1103" s="46" t="s">
        <v>11</v>
      </c>
      <c r="D1103" s="45" t="str">
        <f>Tabla8[[#This Row],[Numero Documento]]&amp;Tabla8[[#This Row],[PROG]]&amp;LEFT(Tabla8[[#This Row],[Tipo Empleado]],3)</f>
        <v>0400001570313FIJ</v>
      </c>
      <c r="E1103" s="45" t="s">
        <v>544</v>
      </c>
      <c r="F1103" s="46" t="s">
        <v>95</v>
      </c>
      <c r="G1103" s="45" t="s">
        <v>2639</v>
      </c>
      <c r="H1103" s="45" t="s">
        <v>1707</v>
      </c>
      <c r="I1103" s="47" t="s">
        <v>1456</v>
      </c>
      <c r="J1103" s="46" t="s">
        <v>2604</v>
      </c>
      <c r="K1103" t="str">
        <f t="shared" si="17"/>
        <v>M</v>
      </c>
    </row>
    <row r="1104" spans="1:11">
      <c r="A1104" s="75" t="s">
        <v>3250</v>
      </c>
      <c r="B1104" s="45" t="str">
        <f>_xlfn.XLOOKUP(Tabla8[[#This Row],[Codigo Area Liquidacion]],TBLAREA[PLANTA],TBLAREA[PROG])</f>
        <v>11</v>
      </c>
      <c r="C1104" s="46" t="s">
        <v>11</v>
      </c>
      <c r="D1104" s="45" t="str">
        <f>Tabla8[[#This Row],[Numero Documento]]&amp;Tabla8[[#This Row],[PROG]]&amp;LEFT(Tabla8[[#This Row],[Tipo Empleado]],3)</f>
        <v>0010909895411FIJ</v>
      </c>
      <c r="E1104" s="45" t="s">
        <v>3271</v>
      </c>
      <c r="F1104" s="46" t="s">
        <v>32</v>
      </c>
      <c r="G1104" s="45" t="s">
        <v>2610</v>
      </c>
      <c r="H1104" s="45" t="s">
        <v>698</v>
      </c>
      <c r="I1104" s="47" t="s">
        <v>1451</v>
      </c>
      <c r="J1104" s="46" t="s">
        <v>2605</v>
      </c>
      <c r="K1104" t="str">
        <f t="shared" si="17"/>
        <v>F</v>
      </c>
    </row>
    <row r="1105" spans="1:11">
      <c r="A1105" s="75" t="s">
        <v>3135</v>
      </c>
      <c r="B1105" s="45" t="str">
        <f>_xlfn.XLOOKUP(Tabla8[[#This Row],[Codigo Area Liquidacion]],TBLAREA[PLANTA],TBLAREA[PROG])</f>
        <v>01</v>
      </c>
      <c r="C1105" s="46" t="s">
        <v>2527</v>
      </c>
      <c r="D1105" s="45" t="str">
        <f>Tabla8[[#This Row],[Numero Documento]]&amp;Tabla8[[#This Row],[PROG]]&amp;LEFT(Tabla8[[#This Row],[Tipo Empleado]],3)</f>
        <v>0011714489901EMP</v>
      </c>
      <c r="E1105" s="45" t="s">
        <v>3134</v>
      </c>
      <c r="F1105" s="46" t="s">
        <v>3136</v>
      </c>
      <c r="G1105" s="45" t="s">
        <v>2602</v>
      </c>
      <c r="H1105" s="45" t="s">
        <v>1708</v>
      </c>
      <c r="I1105" s="47" t="s">
        <v>1448</v>
      </c>
      <c r="J1105" s="46" t="s">
        <v>2605</v>
      </c>
      <c r="K1105" t="str">
        <f t="shared" si="17"/>
        <v>F</v>
      </c>
    </row>
    <row r="1106" spans="1:11">
      <c r="A1106" s="75" t="s">
        <v>2067</v>
      </c>
      <c r="B1106" s="45" t="str">
        <f>_xlfn.XLOOKUP(Tabla8[[#This Row],[Codigo Area Liquidacion]],TBLAREA[PLANTA],TBLAREA[PROG])</f>
        <v>13</v>
      </c>
      <c r="C1106" s="46" t="s">
        <v>11</v>
      </c>
      <c r="D1106" s="45" t="str">
        <f>Tabla8[[#This Row],[Numero Documento]]&amp;Tabla8[[#This Row],[PROG]]&amp;LEFT(Tabla8[[#This Row],[Tipo Empleado]],3)</f>
        <v>0420005170613FIJ</v>
      </c>
      <c r="E1106" s="45" t="s">
        <v>1564</v>
      </c>
      <c r="F1106" s="46" t="s">
        <v>385</v>
      </c>
      <c r="G1106" s="45" t="s">
        <v>2639</v>
      </c>
      <c r="H1106" s="45" t="s">
        <v>1707</v>
      </c>
      <c r="I1106" s="47" t="s">
        <v>1456</v>
      </c>
      <c r="J1106" s="46" t="s">
        <v>2604</v>
      </c>
      <c r="K1106" t="str">
        <f t="shared" si="17"/>
        <v>M</v>
      </c>
    </row>
    <row r="1107" spans="1:11">
      <c r="A1107" s="75" t="s">
        <v>3138</v>
      </c>
      <c r="B1107" s="45" t="str">
        <f>_xlfn.XLOOKUP(Tabla8[[#This Row],[Codigo Area Liquidacion]],TBLAREA[PLANTA],TBLAREA[PROG])</f>
        <v>01</v>
      </c>
      <c r="C1107" s="46" t="s">
        <v>2527</v>
      </c>
      <c r="D1107" s="45" t="str">
        <f>Tabla8[[#This Row],[Numero Documento]]&amp;Tabla8[[#This Row],[PROG]]&amp;LEFT(Tabla8[[#This Row],[Tipo Empleado]],3)</f>
        <v>0310097377901EMP</v>
      </c>
      <c r="E1107" s="45" t="s">
        <v>3137</v>
      </c>
      <c r="F1107" s="46" t="s">
        <v>192</v>
      </c>
      <c r="G1107" s="45" t="s">
        <v>2602</v>
      </c>
      <c r="H1107" s="45" t="s">
        <v>1713</v>
      </c>
      <c r="I1107" s="47" t="s">
        <v>1455</v>
      </c>
      <c r="J1107" s="46" t="s">
        <v>2604</v>
      </c>
      <c r="K1107" t="str">
        <f t="shared" si="17"/>
        <v>M</v>
      </c>
    </row>
    <row r="1108" spans="1:11">
      <c r="A1108" s="75" t="s">
        <v>1995</v>
      </c>
      <c r="B1108" s="45" t="str">
        <f>_xlfn.XLOOKUP(Tabla8[[#This Row],[Codigo Area Liquidacion]],TBLAREA[PLANTA],TBLAREA[PROG])</f>
        <v>01</v>
      </c>
      <c r="C1108" s="46" t="s">
        <v>11</v>
      </c>
      <c r="D1108" s="45" t="str">
        <f>Tabla8[[#This Row],[Numero Documento]]&amp;Tabla8[[#This Row],[PROG]]&amp;LEFT(Tabla8[[#This Row],[Tipo Empleado]],3)</f>
        <v>0470010918601FIJ</v>
      </c>
      <c r="E1108" s="45" t="s">
        <v>953</v>
      </c>
      <c r="F1108" s="46" t="s">
        <v>192</v>
      </c>
      <c r="G1108" s="45" t="s">
        <v>2602</v>
      </c>
      <c r="H1108" s="45" t="s">
        <v>942</v>
      </c>
      <c r="I1108" s="47" t="s">
        <v>1476</v>
      </c>
      <c r="J1108" s="46" t="s">
        <v>2604</v>
      </c>
      <c r="K1108" t="str">
        <f t="shared" si="17"/>
        <v>M</v>
      </c>
    </row>
    <row r="1109" spans="1:11">
      <c r="A1109" s="75" t="s">
        <v>2391</v>
      </c>
      <c r="B1109" s="45" t="str">
        <f>_xlfn.XLOOKUP(Tabla8[[#This Row],[Codigo Area Liquidacion]],TBLAREA[PLANTA],TBLAREA[PROG])</f>
        <v>01</v>
      </c>
      <c r="C1109" s="46" t="s">
        <v>2527</v>
      </c>
      <c r="D1109" s="45" t="str">
        <f>Tabla8[[#This Row],[Numero Documento]]&amp;Tabla8[[#This Row],[PROG]]&amp;LEFT(Tabla8[[#This Row],[Tipo Empleado]],3)</f>
        <v>0170001181801EMP</v>
      </c>
      <c r="E1109" s="45" t="s">
        <v>1668</v>
      </c>
      <c r="F1109" s="46" t="s">
        <v>100</v>
      </c>
      <c r="G1109" s="45" t="s">
        <v>2602</v>
      </c>
      <c r="H1109" s="45" t="s">
        <v>269</v>
      </c>
      <c r="I1109" s="47" t="s">
        <v>1490</v>
      </c>
      <c r="J1109" s="46" t="s">
        <v>2605</v>
      </c>
      <c r="K1109" t="str">
        <f t="shared" si="17"/>
        <v>F</v>
      </c>
    </row>
    <row r="1110" spans="1:11">
      <c r="A1110" s="75" t="s">
        <v>2087</v>
      </c>
      <c r="B1110" s="45" t="str">
        <f>_xlfn.XLOOKUP(Tabla8[[#This Row],[Codigo Area Liquidacion]],TBLAREA[PLANTA],TBLAREA[PROG])</f>
        <v>13</v>
      </c>
      <c r="C1110" s="46" t="s">
        <v>11</v>
      </c>
      <c r="D1110" s="45" t="str">
        <f>Tabla8[[#This Row],[Numero Documento]]&amp;Tabla8[[#This Row],[PROG]]&amp;LEFT(Tabla8[[#This Row],[Tipo Empleado]],3)</f>
        <v>0010548443013FIJ</v>
      </c>
      <c r="E1110" s="45" t="s">
        <v>487</v>
      </c>
      <c r="F1110" s="46" t="s">
        <v>8</v>
      </c>
      <c r="G1110" s="45" t="s">
        <v>2639</v>
      </c>
      <c r="H1110" s="45" t="s">
        <v>1705</v>
      </c>
      <c r="I1110" s="47" t="s">
        <v>1461</v>
      </c>
      <c r="J1110" s="46" t="s">
        <v>2605</v>
      </c>
      <c r="K1110" t="str">
        <f t="shared" si="17"/>
        <v>F</v>
      </c>
    </row>
    <row r="1111" spans="1:11">
      <c r="A1111" s="75" t="s">
        <v>2341</v>
      </c>
      <c r="B1111" s="45" t="str">
        <f>_xlfn.XLOOKUP(Tabla8[[#This Row],[Codigo Area Liquidacion]],TBLAREA[PLANTA],TBLAREA[PROG])</f>
        <v>01</v>
      </c>
      <c r="C1111" s="46" t="s">
        <v>2527</v>
      </c>
      <c r="D1111" s="45" t="str">
        <f>Tabla8[[#This Row],[Numero Documento]]&amp;Tabla8[[#This Row],[PROG]]&amp;LEFT(Tabla8[[#This Row],[Tipo Empleado]],3)</f>
        <v>4022324997601EMP</v>
      </c>
      <c r="E1111" s="45" t="s">
        <v>2532</v>
      </c>
      <c r="F1111" s="46" t="s">
        <v>2606</v>
      </c>
      <c r="G1111" s="45" t="s">
        <v>2602</v>
      </c>
      <c r="H1111" s="45" t="s">
        <v>204</v>
      </c>
      <c r="I1111" s="47" t="s">
        <v>3170</v>
      </c>
      <c r="J1111" s="46" t="s">
        <v>2605</v>
      </c>
      <c r="K1111" t="str">
        <f t="shared" si="17"/>
        <v>F</v>
      </c>
    </row>
    <row r="1112" spans="1:11">
      <c r="A1112" s="75" t="s">
        <v>2249</v>
      </c>
      <c r="B1112" s="45" t="str">
        <f>_xlfn.XLOOKUP(Tabla8[[#This Row],[Codigo Area Liquidacion]],TBLAREA[PLANTA],TBLAREA[PROG])</f>
        <v>11</v>
      </c>
      <c r="C1112" s="46" t="s">
        <v>11</v>
      </c>
      <c r="D1112" s="45" t="str">
        <f>Tabla8[[#This Row],[Numero Documento]]&amp;Tabla8[[#This Row],[PROG]]&amp;LEFT(Tabla8[[#This Row],[Tipo Empleado]],3)</f>
        <v>0310435939711FIJ</v>
      </c>
      <c r="E1112" s="45" t="s">
        <v>1622</v>
      </c>
      <c r="F1112" s="46" t="s">
        <v>60</v>
      </c>
      <c r="G1112" s="45" t="s">
        <v>2610</v>
      </c>
      <c r="H1112" s="45" t="s">
        <v>601</v>
      </c>
      <c r="I1112" s="47" t="s">
        <v>1453</v>
      </c>
      <c r="J1112" s="46" t="s">
        <v>2605</v>
      </c>
      <c r="K1112" t="str">
        <f t="shared" si="17"/>
        <v>F</v>
      </c>
    </row>
    <row r="1113" spans="1:11">
      <c r="A1113" s="75" t="s">
        <v>1996</v>
      </c>
      <c r="B1113" s="45" t="str">
        <f>_xlfn.XLOOKUP(Tabla8[[#This Row],[Codigo Area Liquidacion]],TBLAREA[PLANTA],TBLAREA[PROG])</f>
        <v>01</v>
      </c>
      <c r="C1113" s="46" t="s">
        <v>11</v>
      </c>
      <c r="D1113" s="45" t="str">
        <f>Tabla8[[#This Row],[Numero Documento]]&amp;Tabla8[[#This Row],[PROG]]&amp;LEFT(Tabla8[[#This Row],[Tipo Empleado]],3)</f>
        <v>0011416372801FIJ</v>
      </c>
      <c r="E1113" s="45" t="s">
        <v>335</v>
      </c>
      <c r="F1113" s="46" t="s">
        <v>2660</v>
      </c>
      <c r="G1113" s="45" t="s">
        <v>2602</v>
      </c>
      <c r="H1113" s="45" t="s">
        <v>333</v>
      </c>
      <c r="I1113" s="47" t="s">
        <v>1459</v>
      </c>
      <c r="J1113" s="46" t="s">
        <v>2605</v>
      </c>
      <c r="K1113" t="str">
        <f t="shared" si="17"/>
        <v>F</v>
      </c>
    </row>
    <row r="1114" spans="1:11">
      <c r="A1114" s="75" t="s">
        <v>2392</v>
      </c>
      <c r="B1114" s="45" t="str">
        <f>_xlfn.XLOOKUP(Tabla8[[#This Row],[Codigo Area Liquidacion]],TBLAREA[PLANTA],TBLAREA[PROG])</f>
        <v>01</v>
      </c>
      <c r="C1114" s="46" t="s">
        <v>2527</v>
      </c>
      <c r="D1114" s="45" t="str">
        <f>Tabla8[[#This Row],[Numero Documento]]&amp;Tabla8[[#This Row],[PROG]]&amp;LEFT(Tabla8[[#This Row],[Tipo Empleado]],3)</f>
        <v>2240017086001EMP</v>
      </c>
      <c r="E1114" s="45" t="s">
        <v>1726</v>
      </c>
      <c r="F1114" s="46" t="s">
        <v>1005</v>
      </c>
      <c r="G1114" s="45" t="s">
        <v>2602</v>
      </c>
      <c r="H1114" s="45" t="s">
        <v>1713</v>
      </c>
      <c r="I1114" s="47" t="s">
        <v>1455</v>
      </c>
      <c r="J1114" s="46" t="s">
        <v>2605</v>
      </c>
      <c r="K1114" t="str">
        <f t="shared" si="17"/>
        <v>F</v>
      </c>
    </row>
    <row r="1115" spans="1:11">
      <c r="A1115" s="75" t="s">
        <v>2514</v>
      </c>
      <c r="B1115" s="45" t="str">
        <f>_xlfn.XLOOKUP(Tabla8[[#This Row],[Codigo Area Liquidacion]],TBLAREA[PLANTA],TBLAREA[PROG])</f>
        <v>01</v>
      </c>
      <c r="C1115" s="46" t="s">
        <v>2535</v>
      </c>
      <c r="D1115" s="45" t="str">
        <f>Tabla8[[#This Row],[Numero Documento]]&amp;Tabla8[[#This Row],[PROG]]&amp;LEFT(Tabla8[[#This Row],[Tipo Empleado]],3)</f>
        <v>0780010040101PER</v>
      </c>
      <c r="E1115" s="45" t="s">
        <v>1569</v>
      </c>
      <c r="F1115" s="46" t="s">
        <v>895</v>
      </c>
      <c r="G1115" s="45" t="s">
        <v>2602</v>
      </c>
      <c r="H1115" s="45" t="s">
        <v>943</v>
      </c>
      <c r="I1115" s="47" t="s">
        <v>1458</v>
      </c>
      <c r="J1115" s="46" t="s">
        <v>2604</v>
      </c>
      <c r="K1115" t="str">
        <f t="shared" si="17"/>
        <v>M</v>
      </c>
    </row>
    <row r="1116" spans="1:11">
      <c r="A1116" s="75" t="s">
        <v>1997</v>
      </c>
      <c r="B1116" s="45" t="str">
        <f>_xlfn.XLOOKUP(Tabla8[[#This Row],[Codigo Area Liquidacion]],TBLAREA[PLANTA],TBLAREA[PROG])</f>
        <v>01</v>
      </c>
      <c r="C1116" s="46" t="s">
        <v>11</v>
      </c>
      <c r="D1116" s="45" t="str">
        <f>Tabla8[[#This Row],[Numero Documento]]&amp;Tabla8[[#This Row],[PROG]]&amp;LEFT(Tabla8[[#This Row],[Tipo Empleado]],3)</f>
        <v>0180019926501FIJ</v>
      </c>
      <c r="E1116" s="45" t="s">
        <v>1686</v>
      </c>
      <c r="F1116" s="46" t="s">
        <v>27</v>
      </c>
      <c r="G1116" s="45" t="s">
        <v>2602</v>
      </c>
      <c r="H1116" s="45" t="s">
        <v>1708</v>
      </c>
      <c r="I1116" s="47" t="s">
        <v>1448</v>
      </c>
      <c r="J1116" s="46" t="s">
        <v>2604</v>
      </c>
      <c r="K1116" t="str">
        <f t="shared" si="17"/>
        <v>M</v>
      </c>
    </row>
    <row r="1117" spans="1:11">
      <c r="A1117" s="75" t="s">
        <v>2393</v>
      </c>
      <c r="B1117" s="45" t="str">
        <f>_xlfn.XLOOKUP(Tabla8[[#This Row],[Codigo Area Liquidacion]],TBLAREA[PLANTA],TBLAREA[PROG])</f>
        <v>01</v>
      </c>
      <c r="C1117" s="46" t="s">
        <v>2527</v>
      </c>
      <c r="D1117" s="45" t="str">
        <f>Tabla8[[#This Row],[Numero Documento]]&amp;Tabla8[[#This Row],[PROG]]&amp;LEFT(Tabla8[[#This Row],[Tipo Empleado]],3)</f>
        <v>4021268572701EMP</v>
      </c>
      <c r="E1117" s="45" t="s">
        <v>1423</v>
      </c>
      <c r="F1117" s="46" t="s">
        <v>110</v>
      </c>
      <c r="G1117" s="45" t="s">
        <v>2602</v>
      </c>
      <c r="H1117" s="45" t="s">
        <v>1708</v>
      </c>
      <c r="I1117" s="47" t="s">
        <v>1448</v>
      </c>
      <c r="J1117" s="46" t="s">
        <v>2604</v>
      </c>
      <c r="K1117" t="str">
        <f t="shared" si="17"/>
        <v>M</v>
      </c>
    </row>
    <row r="1118" spans="1:11">
      <c r="A1118" s="75" t="s">
        <v>2250</v>
      </c>
      <c r="B1118" s="45" t="str">
        <f>_xlfn.XLOOKUP(Tabla8[[#This Row],[Codigo Area Liquidacion]],TBLAREA[PLANTA],TBLAREA[PROG])</f>
        <v>11</v>
      </c>
      <c r="C1118" s="46" t="s">
        <v>11</v>
      </c>
      <c r="D1118" s="45" t="str">
        <f>Tabla8[[#This Row],[Numero Documento]]&amp;Tabla8[[#This Row],[PROG]]&amp;LEFT(Tabla8[[#This Row],[Tipo Empleado]],3)</f>
        <v>0011382754711FIJ</v>
      </c>
      <c r="E1118" s="45" t="s">
        <v>101</v>
      </c>
      <c r="F1118" s="46" t="s">
        <v>102</v>
      </c>
      <c r="G1118" s="45" t="s">
        <v>2610</v>
      </c>
      <c r="H1118" s="45" t="s">
        <v>73</v>
      </c>
      <c r="I1118" s="47" t="s">
        <v>1463</v>
      </c>
      <c r="J1118" s="46" t="s">
        <v>2604</v>
      </c>
      <c r="K1118" t="str">
        <f t="shared" si="17"/>
        <v>M</v>
      </c>
    </row>
    <row r="1119" spans="1:11">
      <c r="A1119" s="75" t="s">
        <v>2251</v>
      </c>
      <c r="B1119" s="45" t="str">
        <f>_xlfn.XLOOKUP(Tabla8[[#This Row],[Codigo Area Liquidacion]],TBLAREA[PLANTA],TBLAREA[PROG])</f>
        <v>11</v>
      </c>
      <c r="C1119" s="46" t="s">
        <v>11</v>
      </c>
      <c r="D1119" s="45" t="str">
        <f>Tabla8[[#This Row],[Numero Documento]]&amp;Tabla8[[#This Row],[PROG]]&amp;LEFT(Tabla8[[#This Row],[Tipo Empleado]],3)</f>
        <v>0310103293011FIJ</v>
      </c>
      <c r="E1119" s="45" t="s">
        <v>634</v>
      </c>
      <c r="F1119" s="46" t="s">
        <v>244</v>
      </c>
      <c r="G1119" s="45" t="s">
        <v>2610</v>
      </c>
      <c r="H1119" s="45" t="s">
        <v>601</v>
      </c>
      <c r="I1119" s="47" t="s">
        <v>1453</v>
      </c>
      <c r="J1119" s="46" t="s">
        <v>2604</v>
      </c>
      <c r="K1119" t="str">
        <f t="shared" si="17"/>
        <v>M</v>
      </c>
    </row>
    <row r="1120" spans="1:11">
      <c r="A1120" s="75" t="s">
        <v>3140</v>
      </c>
      <c r="B1120" s="45" t="str">
        <f>_xlfn.XLOOKUP(Tabla8[[#This Row],[Codigo Area Liquidacion]],TBLAREA[PLANTA],TBLAREA[PROG])</f>
        <v>01</v>
      </c>
      <c r="C1120" s="46" t="s">
        <v>2527</v>
      </c>
      <c r="D1120" s="45" t="str">
        <f>Tabla8[[#This Row],[Numero Documento]]&amp;Tabla8[[#This Row],[PROG]]&amp;LEFT(Tabla8[[#This Row],[Tipo Empleado]],3)</f>
        <v>0010387220601EMP</v>
      </c>
      <c r="E1120" s="45" t="s">
        <v>3139</v>
      </c>
      <c r="F1120" s="46" t="s">
        <v>75</v>
      </c>
      <c r="G1120" s="45" t="s">
        <v>2602</v>
      </c>
      <c r="H1120" s="45" t="s">
        <v>73</v>
      </c>
      <c r="I1120" s="47" t="s">
        <v>1463</v>
      </c>
      <c r="J1120" s="46" t="s">
        <v>2604</v>
      </c>
      <c r="K1120" t="str">
        <f t="shared" si="17"/>
        <v>M</v>
      </c>
    </row>
    <row r="1121" spans="1:11">
      <c r="A1121" s="75" t="s">
        <v>2252</v>
      </c>
      <c r="B1121" s="45" t="str">
        <f>_xlfn.XLOOKUP(Tabla8[[#This Row],[Codigo Area Liquidacion]],TBLAREA[PLANTA],TBLAREA[PROG])</f>
        <v>11</v>
      </c>
      <c r="C1121" s="46" t="s">
        <v>11</v>
      </c>
      <c r="D1121" s="45" t="str">
        <f>Tabla8[[#This Row],[Numero Documento]]&amp;Tabla8[[#This Row],[PROG]]&amp;LEFT(Tabla8[[#This Row],[Tipo Empleado]],3)</f>
        <v>0010251391811FIJ</v>
      </c>
      <c r="E1121" s="45" t="s">
        <v>994</v>
      </c>
      <c r="F1121" s="46" t="s">
        <v>385</v>
      </c>
      <c r="G1121" s="45" t="s">
        <v>2610</v>
      </c>
      <c r="H1121" s="45" t="s">
        <v>73</v>
      </c>
      <c r="I1121" s="47" t="s">
        <v>1463</v>
      </c>
      <c r="J1121" s="46" t="s">
        <v>2604</v>
      </c>
      <c r="K1121" t="str">
        <f t="shared" si="17"/>
        <v>M</v>
      </c>
    </row>
    <row r="1122" spans="1:11">
      <c r="A1122" s="75" t="s">
        <v>2253</v>
      </c>
      <c r="B1122" s="45" t="str">
        <f>_xlfn.XLOOKUP(Tabla8[[#This Row],[Codigo Area Liquidacion]],TBLAREA[PLANTA],TBLAREA[PROG])</f>
        <v>11</v>
      </c>
      <c r="C1122" s="46" t="s">
        <v>11</v>
      </c>
      <c r="D1122" s="45" t="str">
        <f>Tabla8[[#This Row],[Numero Documento]]&amp;Tabla8[[#This Row],[PROG]]&amp;LEFT(Tabla8[[#This Row],[Tipo Empleado]],3)</f>
        <v>0010423115411FIJ</v>
      </c>
      <c r="E1122" s="45" t="s">
        <v>472</v>
      </c>
      <c r="F1122" s="46" t="s">
        <v>129</v>
      </c>
      <c r="G1122" s="45" t="s">
        <v>2610</v>
      </c>
      <c r="H1122" s="45" t="s">
        <v>468</v>
      </c>
      <c r="I1122" s="47" t="s">
        <v>1494</v>
      </c>
      <c r="J1122" s="46" t="s">
        <v>2604</v>
      </c>
      <c r="K1122" t="str">
        <f t="shared" si="17"/>
        <v>M</v>
      </c>
    </row>
    <row r="1123" spans="1:11">
      <c r="A1123" s="75" t="s">
        <v>3355</v>
      </c>
      <c r="B1123" s="45" t="str">
        <f>_xlfn.XLOOKUP(Tabla8[[#This Row],[Codigo Area Liquidacion]],TBLAREA[PLANTA],TBLAREA[PROG])</f>
        <v>01</v>
      </c>
      <c r="C1123" s="46" t="s">
        <v>2535</v>
      </c>
      <c r="D1123" s="45" t="str">
        <f>Tabla8[[#This Row],[Numero Documento]]&amp;Tabla8[[#This Row],[PROG]]&amp;LEFT(Tabla8[[#This Row],[Tipo Empleado]],3)</f>
        <v>0160014948601PER</v>
      </c>
      <c r="E1123" s="45" t="s">
        <v>3376</v>
      </c>
      <c r="F1123" s="46" t="s">
        <v>895</v>
      </c>
      <c r="G1123" s="45" t="s">
        <v>2602</v>
      </c>
      <c r="H1123" s="45" t="s">
        <v>943</v>
      </c>
      <c r="I1123" s="47" t="s">
        <v>1458</v>
      </c>
      <c r="J1123" s="46" t="s">
        <v>2605</v>
      </c>
      <c r="K1123" t="str">
        <f t="shared" si="17"/>
        <v>F</v>
      </c>
    </row>
    <row r="1124" spans="1:11">
      <c r="A1124" s="75" t="s">
        <v>2394</v>
      </c>
      <c r="B1124" s="45" t="str">
        <f>_xlfn.XLOOKUP(Tabla8[[#This Row],[Codigo Area Liquidacion]],TBLAREA[PLANTA],TBLAREA[PROG])</f>
        <v>01</v>
      </c>
      <c r="C1124" s="46" t="s">
        <v>2527</v>
      </c>
      <c r="D1124" s="45" t="str">
        <f>Tabla8[[#This Row],[Numero Documento]]&amp;Tabla8[[#This Row],[PROG]]&amp;LEFT(Tabla8[[#This Row],[Tipo Empleado]],3)</f>
        <v>0180008172901EMP</v>
      </c>
      <c r="E1124" s="45" t="s">
        <v>961</v>
      </c>
      <c r="F1124" s="46" t="s">
        <v>1422</v>
      </c>
      <c r="G1124" s="45" t="s">
        <v>2602</v>
      </c>
      <c r="H1124" s="45" t="s">
        <v>552</v>
      </c>
      <c r="I1124" s="47" t="s">
        <v>1468</v>
      </c>
      <c r="J1124" s="46" t="s">
        <v>2604</v>
      </c>
      <c r="K1124" t="str">
        <f t="shared" si="17"/>
        <v>M</v>
      </c>
    </row>
    <row r="1125" spans="1:11">
      <c r="A1125" s="75" t="s">
        <v>2068</v>
      </c>
      <c r="B1125" s="45" t="str">
        <f>_xlfn.XLOOKUP(Tabla8[[#This Row],[Codigo Area Liquidacion]],TBLAREA[PLANTA],TBLAREA[PROG])</f>
        <v>13</v>
      </c>
      <c r="C1125" s="46" t="s">
        <v>11</v>
      </c>
      <c r="D1125" s="45" t="str">
        <f>Tabla8[[#This Row],[Numero Documento]]&amp;Tabla8[[#This Row],[PROG]]&amp;LEFT(Tabla8[[#This Row],[Tipo Empleado]],3)</f>
        <v>0020015736013FIJ</v>
      </c>
      <c r="E1125" s="45" t="s">
        <v>694</v>
      </c>
      <c r="F1125" s="46" t="s">
        <v>695</v>
      </c>
      <c r="G1125" s="45" t="s">
        <v>2639</v>
      </c>
      <c r="H1125" s="45" t="s">
        <v>679</v>
      </c>
      <c r="I1125" s="47" t="s">
        <v>1484</v>
      </c>
      <c r="J1125" s="46" t="s">
        <v>2604</v>
      </c>
      <c r="K1125" t="str">
        <f t="shared" si="17"/>
        <v>M</v>
      </c>
    </row>
    <row r="1126" spans="1:11">
      <c r="A1126" s="75" t="s">
        <v>2515</v>
      </c>
      <c r="B1126" s="45" t="str">
        <f>_xlfn.XLOOKUP(Tabla8[[#This Row],[Codigo Area Liquidacion]],TBLAREA[PLANTA],TBLAREA[PROG])</f>
        <v>01</v>
      </c>
      <c r="C1126" s="46" t="s">
        <v>2535</v>
      </c>
      <c r="D1126" s="45" t="str">
        <f>Tabla8[[#This Row],[Numero Documento]]&amp;Tabla8[[#This Row],[PROG]]&amp;LEFT(Tabla8[[#This Row],[Tipo Empleado]],3)</f>
        <v>4024108850501PER</v>
      </c>
      <c r="E1126" s="45" t="s">
        <v>1604</v>
      </c>
      <c r="F1126" s="46" t="s">
        <v>895</v>
      </c>
      <c r="G1126" s="45" t="s">
        <v>2602</v>
      </c>
      <c r="H1126" s="45" t="s">
        <v>943</v>
      </c>
      <c r="I1126" s="47" t="s">
        <v>1458</v>
      </c>
      <c r="J1126" s="46" t="s">
        <v>2604</v>
      </c>
      <c r="K1126" t="str">
        <f t="shared" si="17"/>
        <v>M</v>
      </c>
    </row>
    <row r="1127" spans="1:11">
      <c r="A1127" s="75" t="s">
        <v>1998</v>
      </c>
      <c r="B1127" s="45" t="str">
        <f>_xlfn.XLOOKUP(Tabla8[[#This Row],[Codigo Area Liquidacion]],TBLAREA[PLANTA],TBLAREA[PROG])</f>
        <v>01</v>
      </c>
      <c r="C1127" s="46" t="s">
        <v>11</v>
      </c>
      <c r="D1127" s="45" t="str">
        <f>Tabla8[[#This Row],[Numero Documento]]&amp;Tabla8[[#This Row],[PROG]]&amp;LEFT(Tabla8[[#This Row],[Tipo Empleado]],3)</f>
        <v>0010487838401FIJ</v>
      </c>
      <c r="E1127" s="45" t="s">
        <v>2638</v>
      </c>
      <c r="F1127" s="46" t="s">
        <v>129</v>
      </c>
      <c r="G1127" s="45" t="s">
        <v>2602</v>
      </c>
      <c r="H1127" s="45" t="s">
        <v>943</v>
      </c>
      <c r="I1127" s="47" t="s">
        <v>1458</v>
      </c>
      <c r="J1127" s="46" t="s">
        <v>2604</v>
      </c>
      <c r="K1127" t="str">
        <f t="shared" si="17"/>
        <v>M</v>
      </c>
    </row>
    <row r="1128" spans="1:11">
      <c r="A1128" s="75" t="s">
        <v>3142</v>
      </c>
      <c r="B1128" s="45" t="str">
        <f>_xlfn.XLOOKUP(Tabla8[[#This Row],[Codigo Area Liquidacion]],TBLAREA[PLANTA],TBLAREA[PROG])</f>
        <v>01</v>
      </c>
      <c r="C1128" s="46" t="s">
        <v>2527</v>
      </c>
      <c r="D1128" s="45" t="str">
        <f>Tabla8[[#This Row],[Numero Documento]]&amp;Tabla8[[#This Row],[PROG]]&amp;LEFT(Tabla8[[#This Row],[Tipo Empleado]],3)</f>
        <v>0010021419601EMP</v>
      </c>
      <c r="E1128" s="45" t="s">
        <v>3141</v>
      </c>
      <c r="F1128" s="46" t="s">
        <v>256</v>
      </c>
      <c r="G1128" s="45" t="s">
        <v>2602</v>
      </c>
      <c r="H1128" s="45" t="s">
        <v>304</v>
      </c>
      <c r="I1128" s="47" t="s">
        <v>1467</v>
      </c>
      <c r="J1128" s="46" t="s">
        <v>2604</v>
      </c>
      <c r="K1128" t="str">
        <f t="shared" si="17"/>
        <v>M</v>
      </c>
    </row>
    <row r="1129" spans="1:11">
      <c r="A1129" s="75" t="s">
        <v>1999</v>
      </c>
      <c r="B1129" s="45" t="str">
        <f>_xlfn.XLOOKUP(Tabla8[[#This Row],[Codigo Area Liquidacion]],TBLAREA[PLANTA],TBLAREA[PROG])</f>
        <v>01</v>
      </c>
      <c r="C1129" s="46" t="s">
        <v>11</v>
      </c>
      <c r="D1129" s="45" t="str">
        <f>Tabla8[[#This Row],[Numero Documento]]&amp;Tabla8[[#This Row],[PROG]]&amp;LEFT(Tabla8[[#This Row],[Tipo Empleado]],3)</f>
        <v>0180054130001FIJ</v>
      </c>
      <c r="E1129" s="45" t="s">
        <v>1555</v>
      </c>
      <c r="F1129" s="46" t="s">
        <v>132</v>
      </c>
      <c r="G1129" s="45" t="s">
        <v>2602</v>
      </c>
      <c r="H1129" s="45" t="s">
        <v>1708</v>
      </c>
      <c r="I1129" s="47" t="s">
        <v>1448</v>
      </c>
      <c r="J1129" s="46" t="s">
        <v>2604</v>
      </c>
      <c r="K1129" t="str">
        <f t="shared" si="17"/>
        <v>M</v>
      </c>
    </row>
    <row r="1130" spans="1:11">
      <c r="A1130" s="75" t="s">
        <v>3144</v>
      </c>
      <c r="B1130" s="45" t="str">
        <f>_xlfn.XLOOKUP(Tabla8[[#This Row],[Codigo Area Liquidacion]],TBLAREA[PLANTA],TBLAREA[PROG])</f>
        <v>01</v>
      </c>
      <c r="C1130" s="46" t="s">
        <v>2527</v>
      </c>
      <c r="D1130" s="45" t="str">
        <f>Tabla8[[#This Row],[Numero Documento]]&amp;Tabla8[[#This Row],[PROG]]&amp;LEFT(Tabla8[[#This Row],[Tipo Empleado]],3)</f>
        <v>0010788946101EMP</v>
      </c>
      <c r="E1130" s="45" t="s">
        <v>3143</v>
      </c>
      <c r="F1130" s="46" t="s">
        <v>75</v>
      </c>
      <c r="G1130" s="45" t="s">
        <v>2602</v>
      </c>
      <c r="H1130" s="45" t="s">
        <v>1708</v>
      </c>
      <c r="I1130" s="47" t="s">
        <v>1448</v>
      </c>
      <c r="J1130" s="46" t="s">
        <v>2604</v>
      </c>
      <c r="K1130" t="str">
        <f t="shared" si="17"/>
        <v>M</v>
      </c>
    </row>
    <row r="1131" spans="1:11">
      <c r="A1131" s="75" t="s">
        <v>2864</v>
      </c>
      <c r="B1131" s="45" t="str">
        <f>_xlfn.XLOOKUP(Tabla8[[#This Row],[Codigo Area Liquidacion]],TBLAREA[PLANTA],TBLAREA[PROG])</f>
        <v>01</v>
      </c>
      <c r="C1131" s="46" t="s">
        <v>11</v>
      </c>
      <c r="D1131" s="45" t="str">
        <f>Tabla8[[#This Row],[Numero Documento]]&amp;Tabla8[[#This Row],[PROG]]&amp;LEFT(Tabla8[[#This Row],[Tipo Empleado]],3)</f>
        <v>0010097960801FIJ</v>
      </c>
      <c r="E1131" s="45" t="s">
        <v>2863</v>
      </c>
      <c r="F1131" s="46" t="s">
        <v>1434</v>
      </c>
      <c r="G1131" s="45" t="s">
        <v>2602</v>
      </c>
      <c r="H1131" s="45" t="s">
        <v>943</v>
      </c>
      <c r="I1131" s="47" t="s">
        <v>1458</v>
      </c>
      <c r="J1131" s="46" t="s">
        <v>2604</v>
      </c>
      <c r="K1131" t="str">
        <f t="shared" si="17"/>
        <v>M</v>
      </c>
    </row>
    <row r="1132" spans="1:11">
      <c r="A1132" s="75" t="s">
        <v>2254</v>
      </c>
      <c r="B1132" s="45" t="str">
        <f>_xlfn.XLOOKUP(Tabla8[[#This Row],[Codigo Area Liquidacion]],TBLAREA[PLANTA],TBLAREA[PROG])</f>
        <v>11</v>
      </c>
      <c r="C1132" s="46" t="s">
        <v>11</v>
      </c>
      <c r="D1132" s="45" t="str">
        <f>Tabla8[[#This Row],[Numero Documento]]&amp;Tabla8[[#This Row],[PROG]]&amp;LEFT(Tabla8[[#This Row],[Tipo Empleado]],3)</f>
        <v>0310385271511FIJ</v>
      </c>
      <c r="E1132" s="45" t="s">
        <v>1623</v>
      </c>
      <c r="F1132" s="46" t="s">
        <v>60</v>
      </c>
      <c r="G1132" s="45" t="s">
        <v>2610</v>
      </c>
      <c r="H1132" s="45" t="s">
        <v>601</v>
      </c>
      <c r="I1132" s="47" t="s">
        <v>1453</v>
      </c>
      <c r="J1132" s="46" t="s">
        <v>2605</v>
      </c>
      <c r="K1132" t="str">
        <f t="shared" si="17"/>
        <v>F</v>
      </c>
    </row>
    <row r="1133" spans="1:11">
      <c r="A1133" s="75" t="s">
        <v>2278</v>
      </c>
      <c r="B1133" s="45" t="str">
        <f>_xlfn.XLOOKUP(Tabla8[[#This Row],[Codigo Area Liquidacion]],TBLAREA[PLANTA],TBLAREA[PROG])</f>
        <v>11</v>
      </c>
      <c r="C1133" s="46" t="s">
        <v>11</v>
      </c>
      <c r="D1133" s="45" t="str">
        <f>Tabla8[[#This Row],[Numero Documento]]&amp;Tabla8[[#This Row],[PROG]]&amp;LEFT(Tabla8[[#This Row],[Tipo Empleado]],3)</f>
        <v>0270000657611FIJ</v>
      </c>
      <c r="E1133" s="45" t="s">
        <v>198</v>
      </c>
      <c r="F1133" s="46" t="s">
        <v>199</v>
      </c>
      <c r="G1133" s="45" t="s">
        <v>2610</v>
      </c>
      <c r="H1133" s="45" t="s">
        <v>106</v>
      </c>
      <c r="I1133" s="47" t="s">
        <v>1469</v>
      </c>
      <c r="J1133" s="46" t="s">
        <v>2605</v>
      </c>
      <c r="K1133" t="str">
        <f t="shared" si="17"/>
        <v>F</v>
      </c>
    </row>
    <row r="1134" spans="1:11">
      <c r="A1134" s="75" t="s">
        <v>2000</v>
      </c>
      <c r="B1134" s="45" t="str">
        <f>_xlfn.XLOOKUP(Tabla8[[#This Row],[Codigo Area Liquidacion]],TBLAREA[PLANTA],TBLAREA[PROG])</f>
        <v>01</v>
      </c>
      <c r="C1134" s="46" t="s">
        <v>11</v>
      </c>
      <c r="D1134" s="45" t="str">
        <f>Tabla8[[#This Row],[Numero Documento]]&amp;Tabla8[[#This Row],[PROG]]&amp;LEFT(Tabla8[[#This Row],[Tipo Empleado]],3)</f>
        <v>0010063992101FIJ</v>
      </c>
      <c r="E1134" s="45" t="s">
        <v>1012</v>
      </c>
      <c r="F1134" s="46" t="s">
        <v>2533</v>
      </c>
      <c r="G1134" s="45" t="s">
        <v>2602</v>
      </c>
      <c r="H1134" s="45" t="s">
        <v>1708</v>
      </c>
      <c r="I1134" s="47" t="s">
        <v>1448</v>
      </c>
      <c r="J1134" s="46" t="s">
        <v>2605</v>
      </c>
      <c r="K1134" t="str">
        <f t="shared" si="17"/>
        <v>F</v>
      </c>
    </row>
    <row r="1135" spans="1:11">
      <c r="A1135" s="75" t="s">
        <v>2255</v>
      </c>
      <c r="B1135" s="45" t="str">
        <f>_xlfn.XLOOKUP(Tabla8[[#This Row],[Codigo Area Liquidacion]],TBLAREA[PLANTA],TBLAREA[PROG])</f>
        <v>11</v>
      </c>
      <c r="C1135" s="46" t="s">
        <v>11</v>
      </c>
      <c r="D1135" s="45" t="str">
        <f>Tabla8[[#This Row],[Numero Documento]]&amp;Tabla8[[#This Row],[PROG]]&amp;LEFT(Tabla8[[#This Row],[Tipo Empleado]],3)</f>
        <v>0310037870611FIJ</v>
      </c>
      <c r="E1135" s="45" t="s">
        <v>635</v>
      </c>
      <c r="F1135" s="46" t="s">
        <v>17</v>
      </c>
      <c r="G1135" s="45" t="s">
        <v>2610</v>
      </c>
      <c r="H1135" s="45" t="s">
        <v>601</v>
      </c>
      <c r="I1135" s="47" t="s">
        <v>1453</v>
      </c>
      <c r="J1135" s="46" t="s">
        <v>2604</v>
      </c>
      <c r="K1135" t="str">
        <f t="shared" si="17"/>
        <v>M</v>
      </c>
    </row>
    <row r="1136" spans="1:11">
      <c r="A1136" s="75" t="s">
        <v>3146</v>
      </c>
      <c r="B1136" s="45" t="str">
        <f>_xlfn.XLOOKUP(Tabla8[[#This Row],[Codigo Area Liquidacion]],TBLAREA[PLANTA],TBLAREA[PROG])</f>
        <v>01</v>
      </c>
      <c r="C1136" s="46" t="s">
        <v>2527</v>
      </c>
      <c r="D1136" s="45" t="str">
        <f>Tabla8[[#This Row],[Numero Documento]]&amp;Tabla8[[#This Row],[PROG]]&amp;LEFT(Tabla8[[#This Row],[Tipo Empleado]],3)</f>
        <v>0011034578201EMP</v>
      </c>
      <c r="E1136" s="45" t="s">
        <v>3145</v>
      </c>
      <c r="F1136" s="46" t="s">
        <v>100</v>
      </c>
      <c r="G1136" s="45" t="s">
        <v>2602</v>
      </c>
      <c r="H1136" s="45" t="s">
        <v>73</v>
      </c>
      <c r="I1136" s="47" t="s">
        <v>1463</v>
      </c>
      <c r="J1136" s="46" t="s">
        <v>2604</v>
      </c>
      <c r="K1136" t="str">
        <f t="shared" si="17"/>
        <v>M</v>
      </c>
    </row>
    <row r="1137" spans="1:11">
      <c r="A1137" s="75" t="s">
        <v>1358</v>
      </c>
      <c r="B1137" s="45" t="str">
        <f>_xlfn.XLOOKUP(Tabla8[[#This Row],[Codigo Area Liquidacion]],TBLAREA[PLANTA],TBLAREA[PROG])</f>
        <v>11</v>
      </c>
      <c r="C1137" s="46" t="s">
        <v>11</v>
      </c>
      <c r="D1137" s="45" t="str">
        <f>Tabla8[[#This Row],[Numero Documento]]&amp;Tabla8[[#This Row],[PROG]]&amp;LEFT(Tabla8[[#This Row],[Tipo Empleado]],3)</f>
        <v>0010816515011FIJ</v>
      </c>
      <c r="E1137" s="45" t="s">
        <v>774</v>
      </c>
      <c r="F1137" s="46" t="s">
        <v>8</v>
      </c>
      <c r="G1137" s="45" t="s">
        <v>2610</v>
      </c>
      <c r="H1137" s="45" t="s">
        <v>698</v>
      </c>
      <c r="I1137" s="47" t="s">
        <v>1451</v>
      </c>
      <c r="J1137" s="46" t="s">
        <v>2605</v>
      </c>
      <c r="K1137" t="str">
        <f t="shared" si="17"/>
        <v>F</v>
      </c>
    </row>
    <row r="1138" spans="1:11">
      <c r="A1138" s="75" t="s">
        <v>1174</v>
      </c>
      <c r="B1138" s="45" t="str">
        <f>_xlfn.XLOOKUP(Tabla8[[#This Row],[Codigo Area Liquidacion]],TBLAREA[PLANTA],TBLAREA[PROG])</f>
        <v>01</v>
      </c>
      <c r="C1138" s="46" t="s">
        <v>11</v>
      </c>
      <c r="D1138" s="45" t="str">
        <f>Tabla8[[#This Row],[Numero Documento]]&amp;Tabla8[[#This Row],[PROG]]&amp;LEFT(Tabla8[[#This Row],[Tipo Empleado]],3)</f>
        <v>0010624582201FIJ</v>
      </c>
      <c r="E1138" s="45" t="s">
        <v>461</v>
      </c>
      <c r="F1138" s="46" t="s">
        <v>8</v>
      </c>
      <c r="G1138" s="45" t="s">
        <v>2602</v>
      </c>
      <c r="H1138" s="45" t="s">
        <v>1713</v>
      </c>
      <c r="I1138" s="47" t="s">
        <v>1455</v>
      </c>
      <c r="J1138" s="46" t="s">
        <v>2605</v>
      </c>
      <c r="K1138" t="str">
        <f t="shared" si="17"/>
        <v>F</v>
      </c>
    </row>
    <row r="1139" spans="1:11">
      <c r="A1139" s="75" t="s">
        <v>1175</v>
      </c>
      <c r="B1139" s="45" t="str">
        <f>_xlfn.XLOOKUP(Tabla8[[#This Row],[Codigo Area Liquidacion]],TBLAREA[PLANTA],TBLAREA[PROG])</f>
        <v>01</v>
      </c>
      <c r="C1139" s="46" t="s">
        <v>11</v>
      </c>
      <c r="D1139" s="45" t="str">
        <f>Tabla8[[#This Row],[Numero Documento]]&amp;Tabla8[[#This Row],[PROG]]&amp;LEFT(Tabla8[[#This Row],[Tipo Empleado]],3)</f>
        <v>0011636047001FIJ</v>
      </c>
      <c r="E1139" s="45" t="s">
        <v>239</v>
      </c>
      <c r="F1139" s="46" t="s">
        <v>235</v>
      </c>
      <c r="G1139" s="45" t="s">
        <v>2602</v>
      </c>
      <c r="H1139" s="45" t="s">
        <v>234</v>
      </c>
      <c r="I1139" s="47" t="s">
        <v>1475</v>
      </c>
      <c r="J1139" s="46" t="s">
        <v>2605</v>
      </c>
      <c r="K1139" t="str">
        <f t="shared" si="17"/>
        <v>F</v>
      </c>
    </row>
    <row r="1140" spans="1:11">
      <c r="A1140" s="75" t="s">
        <v>2069</v>
      </c>
      <c r="B1140" s="45" t="str">
        <f>_xlfn.XLOOKUP(Tabla8[[#This Row],[Codigo Area Liquidacion]],TBLAREA[PLANTA],TBLAREA[PROG])</f>
        <v>13</v>
      </c>
      <c r="C1140" s="46" t="s">
        <v>11</v>
      </c>
      <c r="D1140" s="45" t="str">
        <f>Tabla8[[#This Row],[Numero Documento]]&amp;Tabla8[[#This Row],[PROG]]&amp;LEFT(Tabla8[[#This Row],[Tipo Empleado]],3)</f>
        <v>4020926382713FIJ</v>
      </c>
      <c r="E1140" s="45" t="s">
        <v>1585</v>
      </c>
      <c r="F1140" s="46" t="s">
        <v>10</v>
      </c>
      <c r="G1140" s="45" t="s">
        <v>2639</v>
      </c>
      <c r="H1140" s="45" t="s">
        <v>1707</v>
      </c>
      <c r="I1140" s="47" t="s">
        <v>1456</v>
      </c>
      <c r="J1140" s="46" t="s">
        <v>2605</v>
      </c>
      <c r="K1140" t="str">
        <f t="shared" si="17"/>
        <v>F</v>
      </c>
    </row>
    <row r="1141" spans="1:11">
      <c r="A1141" s="75" t="s">
        <v>2256</v>
      </c>
      <c r="B1141" s="45" t="str">
        <f>_xlfn.XLOOKUP(Tabla8[[#This Row],[Codigo Area Liquidacion]],TBLAREA[PLANTA],TBLAREA[PROG])</f>
        <v>11</v>
      </c>
      <c r="C1141" s="46" t="s">
        <v>11</v>
      </c>
      <c r="D1141" s="45" t="str">
        <f>Tabla8[[#This Row],[Numero Documento]]&amp;Tabla8[[#This Row],[PROG]]&amp;LEFT(Tabla8[[#This Row],[Tipo Empleado]],3)</f>
        <v>0360031800411FIJ</v>
      </c>
      <c r="E1141" s="45" t="s">
        <v>636</v>
      </c>
      <c r="F1141" s="46" t="s">
        <v>60</v>
      </c>
      <c r="G1141" s="45" t="s">
        <v>2610</v>
      </c>
      <c r="H1141" s="45" t="s">
        <v>601</v>
      </c>
      <c r="I1141" s="47" t="s">
        <v>1453</v>
      </c>
      <c r="J1141" s="46" t="s">
        <v>2605</v>
      </c>
      <c r="K1141" t="str">
        <f t="shared" si="17"/>
        <v>F</v>
      </c>
    </row>
    <row r="1142" spans="1:11">
      <c r="A1142" s="75" t="s">
        <v>2598</v>
      </c>
      <c r="B1142" s="45" t="str">
        <f>_xlfn.XLOOKUP(Tabla8[[#This Row],[Codigo Area Liquidacion]],TBLAREA[PLANTA],TBLAREA[PROG])</f>
        <v>01</v>
      </c>
      <c r="C1142" s="46" t="s">
        <v>2535</v>
      </c>
      <c r="D1142" s="45" t="str">
        <f>Tabla8[[#This Row],[Numero Documento]]&amp;Tabla8[[#This Row],[PROG]]&amp;LEFT(Tabla8[[#This Row],[Tipo Empleado]],3)</f>
        <v>4020914562801PER</v>
      </c>
      <c r="E1142" s="45" t="s">
        <v>2597</v>
      </c>
      <c r="F1142" s="46" t="s">
        <v>895</v>
      </c>
      <c r="G1142" s="45" t="s">
        <v>2602</v>
      </c>
      <c r="H1142" s="45" t="s">
        <v>943</v>
      </c>
      <c r="I1142" s="47" t="s">
        <v>1458</v>
      </c>
      <c r="J1142" s="46" t="s">
        <v>2605</v>
      </c>
      <c r="K1142" t="str">
        <f t="shared" si="17"/>
        <v>F</v>
      </c>
    </row>
    <row r="1143" spans="1:11">
      <c r="A1143" s="75" t="s">
        <v>2001</v>
      </c>
      <c r="B1143" s="45" t="str">
        <f>_xlfn.XLOOKUP(Tabla8[[#This Row],[Codigo Area Liquidacion]],TBLAREA[PLANTA],TBLAREA[PROG])</f>
        <v>01</v>
      </c>
      <c r="C1143" s="46" t="s">
        <v>11</v>
      </c>
      <c r="D1143" s="45" t="str">
        <f>Tabla8[[#This Row],[Numero Documento]]&amp;Tabla8[[#This Row],[PROG]]&amp;LEFT(Tabla8[[#This Row],[Tipo Empleado]],3)</f>
        <v>4021316944001FIJ</v>
      </c>
      <c r="E1143" s="45" t="s">
        <v>1059</v>
      </c>
      <c r="F1143" s="46" t="s">
        <v>385</v>
      </c>
      <c r="G1143" s="45" t="s">
        <v>2602</v>
      </c>
      <c r="H1143" s="45" t="s">
        <v>314</v>
      </c>
      <c r="I1143" s="47" t="s">
        <v>1473</v>
      </c>
      <c r="J1143" s="46" t="s">
        <v>2604</v>
      </c>
      <c r="K1143" t="str">
        <f t="shared" si="17"/>
        <v>M</v>
      </c>
    </row>
    <row r="1144" spans="1:11">
      <c r="A1144" s="75" t="s">
        <v>2516</v>
      </c>
      <c r="B1144" s="45" t="str">
        <f>_xlfn.XLOOKUP(Tabla8[[#This Row],[Codigo Area Liquidacion]],TBLAREA[PLANTA],TBLAREA[PROG])</f>
        <v>01</v>
      </c>
      <c r="C1144" s="46" t="s">
        <v>2535</v>
      </c>
      <c r="D1144" s="45" t="str">
        <f>Tabla8[[#This Row],[Numero Documento]]&amp;Tabla8[[#This Row],[PROG]]&amp;LEFT(Tabla8[[#This Row],[Tipo Empleado]],3)</f>
        <v>0160019768301PER</v>
      </c>
      <c r="E1144" s="45" t="s">
        <v>963</v>
      </c>
      <c r="F1144" s="46" t="s">
        <v>895</v>
      </c>
      <c r="G1144" s="45" t="s">
        <v>2602</v>
      </c>
      <c r="H1144" s="45" t="s">
        <v>943</v>
      </c>
      <c r="I1144" s="47" t="s">
        <v>1458</v>
      </c>
      <c r="J1144" s="46" t="s">
        <v>2604</v>
      </c>
      <c r="K1144" t="str">
        <f t="shared" si="17"/>
        <v>M</v>
      </c>
    </row>
    <row r="1145" spans="1:11">
      <c r="A1145" s="75" t="s">
        <v>1299</v>
      </c>
      <c r="B1145" s="45" t="str">
        <f>_xlfn.XLOOKUP(Tabla8[[#This Row],[Codigo Area Liquidacion]],TBLAREA[PLANTA],TBLAREA[PROG])</f>
        <v>13</v>
      </c>
      <c r="C1145" s="46" t="s">
        <v>11</v>
      </c>
      <c r="D1145" s="45" t="str">
        <f>Tabla8[[#This Row],[Numero Documento]]&amp;Tabla8[[#This Row],[PROG]]&amp;LEFT(Tabla8[[#This Row],[Tipo Empleado]],3)</f>
        <v>0010432177313FIJ</v>
      </c>
      <c r="E1145" s="45" t="s">
        <v>462</v>
      </c>
      <c r="F1145" s="46" t="s">
        <v>463</v>
      </c>
      <c r="G1145" s="45" t="s">
        <v>2639</v>
      </c>
      <c r="H1145" s="45" t="s">
        <v>1714</v>
      </c>
      <c r="I1145" s="47" t="s">
        <v>1452</v>
      </c>
      <c r="J1145" s="46" t="s">
        <v>2604</v>
      </c>
      <c r="K1145" t="str">
        <f t="shared" si="17"/>
        <v>M</v>
      </c>
    </row>
    <row r="1146" spans="1:11">
      <c r="A1146" s="75" t="s">
        <v>2257</v>
      </c>
      <c r="B1146" s="45" t="str">
        <f>_xlfn.XLOOKUP(Tabla8[[#This Row],[Codigo Area Liquidacion]],TBLAREA[PLANTA],TBLAREA[PROG])</f>
        <v>11</v>
      </c>
      <c r="C1146" s="46" t="s">
        <v>11</v>
      </c>
      <c r="D1146" s="45" t="str">
        <f>Tabla8[[#This Row],[Numero Documento]]&amp;Tabla8[[#This Row],[PROG]]&amp;LEFT(Tabla8[[#This Row],[Tipo Empleado]],3)</f>
        <v>0310294107111FIJ</v>
      </c>
      <c r="E1146" s="45" t="s">
        <v>637</v>
      </c>
      <c r="F1146" s="46" t="s">
        <v>638</v>
      </c>
      <c r="G1146" s="45" t="s">
        <v>2610</v>
      </c>
      <c r="H1146" s="45" t="s">
        <v>601</v>
      </c>
      <c r="I1146" s="47" t="s">
        <v>1453</v>
      </c>
      <c r="J1146" s="46" t="s">
        <v>2604</v>
      </c>
      <c r="K1146" t="str">
        <f t="shared" si="17"/>
        <v>M</v>
      </c>
    </row>
    <row r="1147" spans="1:11">
      <c r="A1147" s="75" t="s">
        <v>2002</v>
      </c>
      <c r="B1147" s="45" t="str">
        <f>_xlfn.XLOOKUP(Tabla8[[#This Row],[Codigo Area Liquidacion]],TBLAREA[PLANTA],TBLAREA[PROG])</f>
        <v>01</v>
      </c>
      <c r="C1147" s="46" t="s">
        <v>11</v>
      </c>
      <c r="D1147" s="45" t="str">
        <f>Tabla8[[#This Row],[Numero Documento]]&amp;Tabla8[[#This Row],[PROG]]&amp;LEFT(Tabla8[[#This Row],[Tipo Empleado]],3)</f>
        <v>0011700068701FIJ</v>
      </c>
      <c r="E1147" s="45" t="s">
        <v>1076</v>
      </c>
      <c r="F1147" s="46" t="s">
        <v>8</v>
      </c>
      <c r="G1147" s="45" t="s">
        <v>2602</v>
      </c>
      <c r="H1147" s="45" t="s">
        <v>576</v>
      </c>
      <c r="I1147" s="47" t="s">
        <v>1487</v>
      </c>
      <c r="J1147" s="46" t="s">
        <v>2605</v>
      </c>
      <c r="K1147" t="str">
        <f t="shared" si="17"/>
        <v>F</v>
      </c>
    </row>
    <row r="1148" spans="1:11">
      <c r="A1148" s="75" t="s">
        <v>1176</v>
      </c>
      <c r="B1148" s="45" t="str">
        <f>_xlfn.XLOOKUP(Tabla8[[#This Row],[Codigo Area Liquidacion]],TBLAREA[PLANTA],TBLAREA[PROG])</f>
        <v>01</v>
      </c>
      <c r="C1148" s="46" t="s">
        <v>11</v>
      </c>
      <c r="D1148" s="45" t="str">
        <f>Tabla8[[#This Row],[Numero Documento]]&amp;Tabla8[[#This Row],[PROG]]&amp;LEFT(Tabla8[[#This Row],[Tipo Empleado]],3)</f>
        <v>0010545823601FIJ</v>
      </c>
      <c r="E1148" s="45" t="s">
        <v>855</v>
      </c>
      <c r="F1148" s="46" t="s">
        <v>32</v>
      </c>
      <c r="G1148" s="45" t="s">
        <v>2602</v>
      </c>
      <c r="H1148" s="45" t="s">
        <v>822</v>
      </c>
      <c r="I1148" s="47" t="s">
        <v>1489</v>
      </c>
      <c r="J1148" s="46" t="s">
        <v>2605</v>
      </c>
      <c r="K1148" t="str">
        <f t="shared" si="17"/>
        <v>F</v>
      </c>
    </row>
    <row r="1149" spans="1:11">
      <c r="A1149" s="75" t="s">
        <v>2258</v>
      </c>
      <c r="B1149" s="45" t="str">
        <f>_xlfn.XLOOKUP(Tabla8[[#This Row],[Codigo Area Liquidacion]],TBLAREA[PLANTA],TBLAREA[PROG])</f>
        <v>11</v>
      </c>
      <c r="C1149" s="46" t="s">
        <v>11</v>
      </c>
      <c r="D1149" s="45" t="str">
        <f>Tabla8[[#This Row],[Numero Documento]]&amp;Tabla8[[#This Row],[PROG]]&amp;LEFT(Tabla8[[#This Row],[Tipo Empleado]],3)</f>
        <v>0160017769311FIJ</v>
      </c>
      <c r="E1149" s="45" t="s">
        <v>16</v>
      </c>
      <c r="F1149" s="46" t="s">
        <v>17</v>
      </c>
      <c r="G1149" s="45" t="s">
        <v>2610</v>
      </c>
      <c r="H1149" s="45" t="s">
        <v>7</v>
      </c>
      <c r="I1149" s="47" t="s">
        <v>1507</v>
      </c>
      <c r="J1149" s="46" t="s">
        <v>2604</v>
      </c>
      <c r="K1149" t="str">
        <f t="shared" si="17"/>
        <v>M</v>
      </c>
    </row>
    <row r="1150" spans="1:11">
      <c r="A1150" s="75" t="s">
        <v>3148</v>
      </c>
      <c r="B1150" s="45" t="str">
        <f>_xlfn.XLOOKUP(Tabla8[[#This Row],[Codigo Area Liquidacion]],TBLAREA[PLANTA],TBLAREA[PROG])</f>
        <v>01</v>
      </c>
      <c r="C1150" s="46" t="s">
        <v>2527</v>
      </c>
      <c r="D1150" s="45" t="str">
        <f>Tabla8[[#This Row],[Numero Documento]]&amp;Tabla8[[#This Row],[PROG]]&amp;LEFT(Tabla8[[#This Row],[Tipo Empleado]],3)</f>
        <v>0011180101501EMP</v>
      </c>
      <c r="E1150" s="45" t="s">
        <v>3147</v>
      </c>
      <c r="F1150" s="46" t="s">
        <v>192</v>
      </c>
      <c r="G1150" s="45" t="s">
        <v>2602</v>
      </c>
      <c r="H1150" s="45" t="s">
        <v>552</v>
      </c>
      <c r="I1150" s="47" t="s">
        <v>1468</v>
      </c>
      <c r="J1150" s="46" t="s">
        <v>2604</v>
      </c>
      <c r="K1150" t="str">
        <f t="shared" si="17"/>
        <v>M</v>
      </c>
    </row>
    <row r="1151" spans="1:11">
      <c r="A1151" s="75" t="s">
        <v>3150</v>
      </c>
      <c r="B1151" s="45" t="str">
        <f>_xlfn.XLOOKUP(Tabla8[[#This Row],[Codigo Area Liquidacion]],TBLAREA[PLANTA],TBLAREA[PROG])</f>
        <v>01</v>
      </c>
      <c r="C1151" s="46" t="s">
        <v>2527</v>
      </c>
      <c r="D1151" s="45" t="str">
        <f>Tabla8[[#This Row],[Numero Documento]]&amp;Tabla8[[#This Row],[PROG]]&amp;LEFT(Tabla8[[#This Row],[Tipo Empleado]],3)</f>
        <v>0650001261901EMP</v>
      </c>
      <c r="E1151" s="45" t="s">
        <v>3149</v>
      </c>
      <c r="F1151" s="46" t="s">
        <v>192</v>
      </c>
      <c r="G1151" s="45" t="s">
        <v>2602</v>
      </c>
      <c r="H1151" s="45" t="s">
        <v>942</v>
      </c>
      <c r="I1151" s="47" t="s">
        <v>1476</v>
      </c>
      <c r="J1151" s="46" t="s">
        <v>2604</v>
      </c>
      <c r="K1151" t="str">
        <f t="shared" si="17"/>
        <v>M</v>
      </c>
    </row>
    <row r="1152" spans="1:11">
      <c r="A1152" s="75" t="s">
        <v>2259</v>
      </c>
      <c r="B1152" s="45" t="str">
        <f>_xlfn.XLOOKUP(Tabla8[[#This Row],[Codigo Area Liquidacion]],TBLAREA[PLANTA],TBLAREA[PROG])</f>
        <v>11</v>
      </c>
      <c r="C1152" s="46" t="s">
        <v>11</v>
      </c>
      <c r="D1152" s="45" t="str">
        <f>Tabla8[[#This Row],[Numero Documento]]&amp;Tabla8[[#This Row],[PROG]]&amp;LEFT(Tabla8[[#This Row],[Tipo Empleado]],3)</f>
        <v>0010074447311FIJ</v>
      </c>
      <c r="E1152" s="45" t="s">
        <v>775</v>
      </c>
      <c r="F1152" s="46" t="s">
        <v>22</v>
      </c>
      <c r="G1152" s="45" t="s">
        <v>2610</v>
      </c>
      <c r="H1152" s="45" t="s">
        <v>698</v>
      </c>
      <c r="I1152" s="47" t="s">
        <v>1451</v>
      </c>
      <c r="J1152" s="46" t="s">
        <v>2604</v>
      </c>
      <c r="K1152" t="str">
        <f t="shared" si="17"/>
        <v>M</v>
      </c>
    </row>
    <row r="1153" spans="1:11">
      <c r="A1153" s="75" t="s">
        <v>2517</v>
      </c>
      <c r="B1153" s="45" t="str">
        <f>_xlfn.XLOOKUP(Tabla8[[#This Row],[Codigo Area Liquidacion]],TBLAREA[PLANTA],TBLAREA[PROG])</f>
        <v>01</v>
      </c>
      <c r="C1153" s="46" t="s">
        <v>2535</v>
      </c>
      <c r="D1153" s="45" t="str">
        <f>Tabla8[[#This Row],[Numero Documento]]&amp;Tabla8[[#This Row],[PROG]]&amp;LEFT(Tabla8[[#This Row],[Tipo Empleado]],3)</f>
        <v>2250005363601PER</v>
      </c>
      <c r="E1153" s="45" t="s">
        <v>976</v>
      </c>
      <c r="F1153" s="46" t="s">
        <v>895</v>
      </c>
      <c r="G1153" s="45" t="s">
        <v>2602</v>
      </c>
      <c r="H1153" s="45" t="s">
        <v>943</v>
      </c>
      <c r="I1153" s="47" t="s">
        <v>1458</v>
      </c>
      <c r="J1153" s="46" t="s">
        <v>2604</v>
      </c>
      <c r="K1153" t="str">
        <f t="shared" si="17"/>
        <v>M</v>
      </c>
    </row>
    <row r="1154" spans="1:11">
      <c r="A1154" s="75" t="s">
        <v>2003</v>
      </c>
      <c r="B1154" s="45" t="str">
        <f>_xlfn.XLOOKUP(Tabla8[[#This Row],[Codigo Area Liquidacion]],TBLAREA[PLANTA],TBLAREA[PROG])</f>
        <v>01</v>
      </c>
      <c r="C1154" s="46" t="s">
        <v>11</v>
      </c>
      <c r="D1154" s="45" t="str">
        <f>Tabla8[[#This Row],[Numero Documento]]&amp;Tabla8[[#This Row],[PROG]]&amp;LEFT(Tabla8[[#This Row],[Tipo Empleado]],3)</f>
        <v>0011944415601FIJ</v>
      </c>
      <c r="E1154" s="45" t="s">
        <v>1394</v>
      </c>
      <c r="F1154" s="46" t="s">
        <v>402</v>
      </c>
      <c r="G1154" s="45" t="s">
        <v>2602</v>
      </c>
      <c r="H1154" s="45" t="s">
        <v>261</v>
      </c>
      <c r="I1154" s="47" t="s">
        <v>1466</v>
      </c>
      <c r="J1154" s="46" t="s">
        <v>2604</v>
      </c>
      <c r="K1154" t="str">
        <f t="shared" si="17"/>
        <v>M</v>
      </c>
    </row>
    <row r="1155" spans="1:11">
      <c r="A1155" s="75" t="s">
        <v>2585</v>
      </c>
      <c r="B1155" s="45" t="str">
        <f>_xlfn.XLOOKUP(Tabla8[[#This Row],[Codigo Area Liquidacion]],TBLAREA[PLANTA],TBLAREA[PROG])</f>
        <v>01</v>
      </c>
      <c r="C1155" s="46" t="s">
        <v>2527</v>
      </c>
      <c r="D1155" s="45" t="str">
        <f>Tabla8[[#This Row],[Numero Documento]]&amp;Tabla8[[#This Row],[PROG]]&amp;LEFT(Tabla8[[#This Row],[Tipo Empleado]],3)</f>
        <v>4022259054501EMP</v>
      </c>
      <c r="E1155" s="45" t="s">
        <v>2584</v>
      </c>
      <c r="F1155" s="46" t="s">
        <v>2586</v>
      </c>
      <c r="G1155" s="45" t="s">
        <v>2602</v>
      </c>
      <c r="H1155" s="45" t="s">
        <v>314</v>
      </c>
      <c r="I1155" s="47" t="s">
        <v>1473</v>
      </c>
      <c r="J1155" s="46" t="s">
        <v>2604</v>
      </c>
      <c r="K1155" t="str">
        <f t="shared" si="17"/>
        <v>M</v>
      </c>
    </row>
    <row r="1156" spans="1:11">
      <c r="A1156" s="75" t="s">
        <v>2260</v>
      </c>
      <c r="B1156" s="45" t="str">
        <f>_xlfn.XLOOKUP(Tabla8[[#This Row],[Codigo Area Liquidacion]],TBLAREA[PLANTA],TBLAREA[PROG])</f>
        <v>11</v>
      </c>
      <c r="C1156" s="46" t="s">
        <v>11</v>
      </c>
      <c r="D1156" s="45" t="str">
        <f>Tabla8[[#This Row],[Numero Documento]]&amp;Tabla8[[#This Row],[PROG]]&amp;LEFT(Tabla8[[#This Row],[Tipo Empleado]],3)</f>
        <v>0310014144311FIJ</v>
      </c>
      <c r="E1156" s="45" t="s">
        <v>639</v>
      </c>
      <c r="F1156" s="46" t="s">
        <v>22</v>
      </c>
      <c r="G1156" s="45" t="s">
        <v>2610</v>
      </c>
      <c r="H1156" s="45" t="s">
        <v>601</v>
      </c>
      <c r="I1156" s="47" t="s">
        <v>1453</v>
      </c>
      <c r="J1156" s="46" t="s">
        <v>2604</v>
      </c>
      <c r="K1156" t="str">
        <f t="shared" ref="K1156:K1214" si="18">LEFT(J1156,1)</f>
        <v>M</v>
      </c>
    </row>
    <row r="1157" spans="1:11">
      <c r="A1157" s="75" t="s">
        <v>2261</v>
      </c>
      <c r="B1157" s="45" t="str">
        <f>_xlfn.XLOOKUP(Tabla8[[#This Row],[Codigo Area Liquidacion]],TBLAREA[PLANTA],TBLAREA[PROG])</f>
        <v>11</v>
      </c>
      <c r="C1157" s="46" t="s">
        <v>11</v>
      </c>
      <c r="D1157" s="45" t="str">
        <f>Tabla8[[#This Row],[Numero Documento]]&amp;Tabla8[[#This Row],[PROG]]&amp;LEFT(Tabla8[[#This Row],[Tipo Empleado]],3)</f>
        <v>0011710116211FIJ</v>
      </c>
      <c r="E1157" s="45" t="s">
        <v>934</v>
      </c>
      <c r="F1157" s="46" t="s">
        <v>123</v>
      </c>
      <c r="G1157" s="45" t="s">
        <v>2610</v>
      </c>
      <c r="H1157" s="45" t="s">
        <v>73</v>
      </c>
      <c r="I1157" s="47" t="s">
        <v>1463</v>
      </c>
      <c r="J1157" s="46" t="s">
        <v>2604</v>
      </c>
      <c r="K1157" t="str">
        <f t="shared" si="18"/>
        <v>M</v>
      </c>
    </row>
    <row r="1158" spans="1:11">
      <c r="A1158" s="75" t="s">
        <v>2262</v>
      </c>
      <c r="B1158" s="45" t="str">
        <f>_xlfn.XLOOKUP(Tabla8[[#This Row],[Codigo Area Liquidacion]],TBLAREA[PLANTA],TBLAREA[PROG])</f>
        <v>11</v>
      </c>
      <c r="C1158" s="46" t="s">
        <v>11</v>
      </c>
      <c r="D1158" s="45" t="str">
        <f>Tabla8[[#This Row],[Numero Documento]]&amp;Tabla8[[#This Row],[PROG]]&amp;LEFT(Tabla8[[#This Row],[Tipo Empleado]],3)</f>
        <v>0310548028311FIJ</v>
      </c>
      <c r="E1158" s="45" t="s">
        <v>640</v>
      </c>
      <c r="F1158" s="46" t="s">
        <v>15</v>
      </c>
      <c r="G1158" s="45" t="s">
        <v>2610</v>
      </c>
      <c r="H1158" s="45" t="s">
        <v>601</v>
      </c>
      <c r="I1158" s="47" t="s">
        <v>1453</v>
      </c>
      <c r="J1158" s="46" t="s">
        <v>2604</v>
      </c>
      <c r="K1158" t="str">
        <f t="shared" si="18"/>
        <v>M</v>
      </c>
    </row>
    <row r="1159" spans="1:11">
      <c r="A1159" s="75" t="s">
        <v>2518</v>
      </c>
      <c r="B1159" s="45" t="str">
        <f>_xlfn.XLOOKUP(Tabla8[[#This Row],[Codigo Area Liquidacion]],TBLAREA[PLANTA],TBLAREA[PROG])</f>
        <v>01</v>
      </c>
      <c r="C1159" s="46" t="s">
        <v>2535</v>
      </c>
      <c r="D1159" s="45" t="str">
        <f>Tabla8[[#This Row],[Numero Documento]]&amp;Tabla8[[#This Row],[PROG]]&amp;LEFT(Tabla8[[#This Row],[Tipo Empleado]],3)</f>
        <v>1100005019201PER</v>
      </c>
      <c r="E1159" s="45" t="s">
        <v>1573</v>
      </c>
      <c r="F1159" s="46" t="s">
        <v>895</v>
      </c>
      <c r="G1159" s="45" t="s">
        <v>2602</v>
      </c>
      <c r="H1159" s="45" t="s">
        <v>943</v>
      </c>
      <c r="I1159" s="47" t="s">
        <v>1458</v>
      </c>
      <c r="J1159" s="46" t="s">
        <v>2604</v>
      </c>
      <c r="K1159" t="str">
        <f t="shared" si="18"/>
        <v>M</v>
      </c>
    </row>
    <row r="1160" spans="1:11">
      <c r="A1160" s="75" t="s">
        <v>2004</v>
      </c>
      <c r="B1160" s="45" t="str">
        <f>_xlfn.XLOOKUP(Tabla8[[#This Row],[Codigo Area Liquidacion]],TBLAREA[PLANTA],TBLAREA[PROG])</f>
        <v>01</v>
      </c>
      <c r="C1160" s="46" t="s">
        <v>11</v>
      </c>
      <c r="D1160" s="45" t="str">
        <f>Tabla8[[#This Row],[Numero Documento]]&amp;Tabla8[[#This Row],[PROG]]&amp;LEFT(Tabla8[[#This Row],[Tipo Empleado]],3)</f>
        <v>0310060349101FIJ</v>
      </c>
      <c r="E1160" s="45" t="s">
        <v>567</v>
      </c>
      <c r="F1160" s="46" t="s">
        <v>192</v>
      </c>
      <c r="G1160" s="45" t="s">
        <v>2602</v>
      </c>
      <c r="H1160" s="45" t="s">
        <v>552</v>
      </c>
      <c r="I1160" s="47" t="s">
        <v>1468</v>
      </c>
      <c r="J1160" s="46" t="s">
        <v>2604</v>
      </c>
      <c r="K1160" t="str">
        <f t="shared" si="18"/>
        <v>M</v>
      </c>
    </row>
    <row r="1161" spans="1:11">
      <c r="A1161" s="75" t="s">
        <v>2519</v>
      </c>
      <c r="B1161" s="45" t="str">
        <f>_xlfn.XLOOKUP(Tabla8[[#This Row],[Codigo Area Liquidacion]],TBLAREA[PLANTA],TBLAREA[PROG])</f>
        <v>01</v>
      </c>
      <c r="C1161" s="46" t="s">
        <v>2535</v>
      </c>
      <c r="D1161" s="45" t="str">
        <f>Tabla8[[#This Row],[Numero Documento]]&amp;Tabla8[[#This Row],[PROG]]&amp;LEFT(Tabla8[[#This Row],[Tipo Empleado]],3)</f>
        <v>4022604573601PER</v>
      </c>
      <c r="E1161" s="45" t="s">
        <v>1428</v>
      </c>
      <c r="F1161" s="46" t="s">
        <v>895</v>
      </c>
      <c r="G1161" s="45" t="s">
        <v>2602</v>
      </c>
      <c r="H1161" s="45" t="s">
        <v>943</v>
      </c>
      <c r="I1161" s="47" t="s">
        <v>1458</v>
      </c>
      <c r="J1161" s="46" t="s">
        <v>2604</v>
      </c>
      <c r="K1161" t="str">
        <f t="shared" si="18"/>
        <v>M</v>
      </c>
    </row>
    <row r="1162" spans="1:11">
      <c r="A1162" s="75" t="s">
        <v>2005</v>
      </c>
      <c r="B1162" s="45" t="str">
        <f>_xlfn.XLOOKUP(Tabla8[[#This Row],[Codigo Area Liquidacion]],TBLAREA[PLANTA],TBLAREA[PROG])</f>
        <v>01</v>
      </c>
      <c r="C1162" s="46" t="s">
        <v>11</v>
      </c>
      <c r="D1162" s="45" t="str">
        <f>Tabla8[[#This Row],[Numero Documento]]&amp;Tabla8[[#This Row],[PROG]]&amp;LEFT(Tabla8[[#This Row],[Tipo Empleado]],3)</f>
        <v>0011637932201FIJ</v>
      </c>
      <c r="E1162" s="45" t="s">
        <v>219</v>
      </c>
      <c r="F1162" s="46" t="s">
        <v>42</v>
      </c>
      <c r="G1162" s="45" t="s">
        <v>2602</v>
      </c>
      <c r="H1162" s="45" t="s">
        <v>1715</v>
      </c>
      <c r="I1162" s="47" t="s">
        <v>1465</v>
      </c>
      <c r="J1162" s="46" t="s">
        <v>2604</v>
      </c>
      <c r="K1162" t="str">
        <f t="shared" si="18"/>
        <v>M</v>
      </c>
    </row>
    <row r="1163" spans="1:11">
      <c r="A1163" s="75" t="s">
        <v>2753</v>
      </c>
      <c r="B1163" s="45" t="str">
        <f>_xlfn.XLOOKUP(Tabla8[[#This Row],[Codigo Area Liquidacion]],TBLAREA[PLANTA],TBLAREA[PROG])</f>
        <v>01</v>
      </c>
      <c r="C1163" s="46" t="s">
        <v>2535</v>
      </c>
      <c r="D1163" s="45" t="str">
        <f>Tabla8[[#This Row],[Numero Documento]]&amp;Tabla8[[#This Row],[PROG]]&amp;LEFT(Tabla8[[#This Row],[Tipo Empleado]],3)</f>
        <v>4021436762101PER</v>
      </c>
      <c r="E1163" s="45" t="s">
        <v>2725</v>
      </c>
      <c r="F1163" s="46" t="s">
        <v>895</v>
      </c>
      <c r="G1163" s="45" t="s">
        <v>2602</v>
      </c>
      <c r="H1163" s="45" t="s">
        <v>943</v>
      </c>
      <c r="I1163" s="47" t="s">
        <v>1458</v>
      </c>
      <c r="J1163" s="46" t="s">
        <v>2604</v>
      </c>
      <c r="K1163" t="str">
        <f t="shared" si="18"/>
        <v>M</v>
      </c>
    </row>
    <row r="1164" spans="1:11">
      <c r="A1164" s="75" t="s">
        <v>3152</v>
      </c>
      <c r="B1164" s="45" t="str">
        <f>_xlfn.XLOOKUP(Tabla8[[#This Row],[Codigo Area Liquidacion]],TBLAREA[PLANTA],TBLAREA[PROG])</f>
        <v>01</v>
      </c>
      <c r="C1164" s="46" t="s">
        <v>2527</v>
      </c>
      <c r="D1164" s="45" t="str">
        <f>Tabla8[[#This Row],[Numero Documento]]&amp;Tabla8[[#This Row],[PROG]]&amp;LEFT(Tabla8[[#This Row],[Tipo Empleado]],3)</f>
        <v>0011909153601EMP</v>
      </c>
      <c r="E1164" s="45" t="s">
        <v>3151</v>
      </c>
      <c r="F1164" s="46" t="s">
        <v>1700</v>
      </c>
      <c r="G1164" s="45" t="s">
        <v>2602</v>
      </c>
      <c r="H1164" s="45" t="s">
        <v>1703</v>
      </c>
      <c r="I1164" s="47" t="s">
        <v>1504</v>
      </c>
      <c r="J1164" s="46" t="s">
        <v>2604</v>
      </c>
      <c r="K1164" t="str">
        <f t="shared" si="18"/>
        <v>M</v>
      </c>
    </row>
    <row r="1165" spans="1:11">
      <c r="A1165" s="75" t="s">
        <v>2006</v>
      </c>
      <c r="B1165" s="45" t="str">
        <f>_xlfn.XLOOKUP(Tabla8[[#This Row],[Codigo Area Liquidacion]],TBLAREA[PLANTA],TBLAREA[PROG])</f>
        <v>01</v>
      </c>
      <c r="C1165" s="46" t="s">
        <v>11</v>
      </c>
      <c r="D1165" s="45" t="str">
        <f>Tabla8[[#This Row],[Numero Documento]]&amp;Tabla8[[#This Row],[PROG]]&amp;LEFT(Tabla8[[#This Row],[Tipo Empleado]],3)</f>
        <v>2240075812801FIJ</v>
      </c>
      <c r="E1165" s="45" t="s">
        <v>1010</v>
      </c>
      <c r="F1165" s="46" t="s">
        <v>360</v>
      </c>
      <c r="G1165" s="45" t="s">
        <v>2602</v>
      </c>
      <c r="H1165" s="45" t="s">
        <v>231</v>
      </c>
      <c r="I1165" s="47" t="s">
        <v>1492</v>
      </c>
      <c r="J1165" s="46" t="s">
        <v>2604</v>
      </c>
      <c r="K1165" t="str">
        <f t="shared" si="18"/>
        <v>M</v>
      </c>
    </row>
    <row r="1166" spans="1:11">
      <c r="A1166" s="75" t="s">
        <v>3266</v>
      </c>
      <c r="B1166" s="45" t="str">
        <f>_xlfn.XLOOKUP(Tabla8[[#This Row],[Codigo Area Liquidacion]],TBLAREA[PLANTA],TBLAREA[PROG])</f>
        <v>01</v>
      </c>
      <c r="C1166" s="46" t="s">
        <v>2527</v>
      </c>
      <c r="D1166" s="45" t="str">
        <f>Tabla8[[#This Row],[Numero Documento]]&amp;Tabla8[[#This Row],[PROG]]&amp;LEFT(Tabla8[[#This Row],[Tipo Empleado]],3)</f>
        <v>4021220716701EMP</v>
      </c>
      <c r="E1166" s="45" t="s">
        <v>3287</v>
      </c>
      <c r="F1166" s="46" t="s">
        <v>2699</v>
      </c>
      <c r="G1166" s="45" t="s">
        <v>2602</v>
      </c>
      <c r="H1166" s="45" t="s">
        <v>822</v>
      </c>
      <c r="I1166" s="47" t="s">
        <v>1489</v>
      </c>
      <c r="J1166" s="46" t="s">
        <v>2605</v>
      </c>
      <c r="K1166" t="str">
        <f t="shared" si="18"/>
        <v>F</v>
      </c>
    </row>
    <row r="1167" spans="1:11">
      <c r="A1167" s="75" t="s">
        <v>2007</v>
      </c>
      <c r="B1167" s="45" t="str">
        <f>_xlfn.XLOOKUP(Tabla8[[#This Row],[Codigo Area Liquidacion]],TBLAREA[PLANTA],TBLAREA[PROG])</f>
        <v>01</v>
      </c>
      <c r="C1167" s="46" t="s">
        <v>11</v>
      </c>
      <c r="D1167" s="45" t="str">
        <f>Tabla8[[#This Row],[Numero Documento]]&amp;Tabla8[[#This Row],[PROG]]&amp;LEFT(Tabla8[[#This Row],[Tipo Empleado]],3)</f>
        <v>0011736732601FIJ</v>
      </c>
      <c r="E1167" s="45" t="s">
        <v>924</v>
      </c>
      <c r="F1167" s="46" t="s">
        <v>8</v>
      </c>
      <c r="G1167" s="45" t="s">
        <v>2602</v>
      </c>
      <c r="H1167" s="45" t="s">
        <v>943</v>
      </c>
      <c r="I1167" s="47" t="s">
        <v>1458</v>
      </c>
      <c r="J1167" s="46" t="s">
        <v>2604</v>
      </c>
      <c r="K1167" t="str">
        <f t="shared" si="18"/>
        <v>M</v>
      </c>
    </row>
    <row r="1168" spans="1:11">
      <c r="A1168" s="75" t="s">
        <v>2395</v>
      </c>
      <c r="B1168" s="45" t="str">
        <f>_xlfn.XLOOKUP(Tabla8[[#This Row],[Codigo Area Liquidacion]],TBLAREA[PLANTA],TBLAREA[PROG])</f>
        <v>01</v>
      </c>
      <c r="C1168" s="46" t="s">
        <v>2527</v>
      </c>
      <c r="D1168" s="45" t="str">
        <f>Tabla8[[#This Row],[Numero Documento]]&amp;Tabla8[[#This Row],[PROG]]&amp;LEFT(Tabla8[[#This Row],[Tipo Empleado]],3)</f>
        <v>0230134705601EMP</v>
      </c>
      <c r="E1168" s="45" t="s">
        <v>980</v>
      </c>
      <c r="F1168" s="46" t="s">
        <v>129</v>
      </c>
      <c r="G1168" s="45" t="s">
        <v>2602</v>
      </c>
      <c r="H1168" s="45" t="s">
        <v>250</v>
      </c>
      <c r="I1168" s="47" t="s">
        <v>1474</v>
      </c>
      <c r="J1168" s="46" t="s">
        <v>2605</v>
      </c>
      <c r="K1168" t="str">
        <f t="shared" si="18"/>
        <v>F</v>
      </c>
    </row>
    <row r="1169" spans="1:11">
      <c r="A1169" s="75" t="s">
        <v>2088</v>
      </c>
      <c r="B1169" s="45" t="str">
        <f>_xlfn.XLOOKUP(Tabla8[[#This Row],[Codigo Area Liquidacion]],TBLAREA[PLANTA],TBLAREA[PROG])</f>
        <v>13</v>
      </c>
      <c r="C1169" s="46" t="s">
        <v>11</v>
      </c>
      <c r="D1169" s="45" t="str">
        <f>Tabla8[[#This Row],[Numero Documento]]&amp;Tabla8[[#This Row],[PROG]]&amp;LEFT(Tabla8[[#This Row],[Tipo Empleado]],3)</f>
        <v>2230053164113FIJ</v>
      </c>
      <c r="E1169" s="45" t="s">
        <v>1689</v>
      </c>
      <c r="F1169" s="46" t="s">
        <v>10</v>
      </c>
      <c r="G1169" s="45" t="s">
        <v>2639</v>
      </c>
      <c r="H1169" s="45" t="s">
        <v>1705</v>
      </c>
      <c r="I1169" s="47" t="s">
        <v>1461</v>
      </c>
      <c r="J1169" s="46" t="s">
        <v>2605</v>
      </c>
      <c r="K1169" t="str">
        <f t="shared" si="18"/>
        <v>F</v>
      </c>
    </row>
    <row r="1170" spans="1:11">
      <c r="A1170" s="75" t="s">
        <v>2008</v>
      </c>
      <c r="B1170" s="45" t="str">
        <f>_xlfn.XLOOKUP(Tabla8[[#This Row],[Codigo Area Liquidacion]],TBLAREA[PLANTA],TBLAREA[PROG])</f>
        <v>01</v>
      </c>
      <c r="C1170" s="46" t="s">
        <v>11</v>
      </c>
      <c r="D1170" s="45" t="str">
        <f>Tabla8[[#This Row],[Numero Documento]]&amp;Tabla8[[#This Row],[PROG]]&amp;LEFT(Tabla8[[#This Row],[Tipo Empleado]],3)</f>
        <v>0010171561301FIJ</v>
      </c>
      <c r="E1170" s="45" t="s">
        <v>856</v>
      </c>
      <c r="F1170" s="46" t="s">
        <v>794</v>
      </c>
      <c r="G1170" s="45" t="s">
        <v>2602</v>
      </c>
      <c r="H1170" s="45" t="s">
        <v>822</v>
      </c>
      <c r="I1170" s="47" t="s">
        <v>1489</v>
      </c>
      <c r="J1170" s="46" t="s">
        <v>2604</v>
      </c>
      <c r="K1170" t="str">
        <f t="shared" si="18"/>
        <v>M</v>
      </c>
    </row>
    <row r="1171" spans="1:11">
      <c r="A1171" s="75" t="s">
        <v>2009</v>
      </c>
      <c r="B1171" s="45" t="str">
        <f>_xlfn.XLOOKUP(Tabla8[[#This Row],[Codigo Area Liquidacion]],TBLAREA[PLANTA],TBLAREA[PROG])</f>
        <v>01</v>
      </c>
      <c r="C1171" s="46" t="s">
        <v>11</v>
      </c>
      <c r="D1171" s="45" t="str">
        <f>Tabla8[[#This Row],[Numero Documento]]&amp;Tabla8[[#This Row],[PROG]]&amp;LEFT(Tabla8[[#This Row],[Tipo Empleado]],3)</f>
        <v>0011814510101FIJ</v>
      </c>
      <c r="E1171" s="45" t="s">
        <v>1009</v>
      </c>
      <c r="F1171" s="46" t="s">
        <v>360</v>
      </c>
      <c r="G1171" s="45" t="s">
        <v>2602</v>
      </c>
      <c r="H1171" s="45" t="s">
        <v>189</v>
      </c>
      <c r="I1171" s="47" t="s">
        <v>1491</v>
      </c>
      <c r="J1171" s="46" t="s">
        <v>2604</v>
      </c>
      <c r="K1171" t="str">
        <f t="shared" si="18"/>
        <v>M</v>
      </c>
    </row>
    <row r="1172" spans="1:11">
      <c r="A1172" s="75" t="s">
        <v>2396</v>
      </c>
      <c r="B1172" s="45" t="str">
        <f>_xlfn.XLOOKUP(Tabla8[[#This Row],[Codigo Area Liquidacion]],TBLAREA[PLANTA],TBLAREA[PROG])</f>
        <v>01</v>
      </c>
      <c r="C1172" s="46" t="s">
        <v>2527</v>
      </c>
      <c r="D1172" s="45" t="str">
        <f>Tabla8[[#This Row],[Numero Documento]]&amp;Tabla8[[#This Row],[PROG]]&amp;LEFT(Tabla8[[#This Row],[Tipo Empleado]],3)</f>
        <v>0370110843701EMP</v>
      </c>
      <c r="E1172" s="45" t="s">
        <v>962</v>
      </c>
      <c r="F1172" s="46" t="s">
        <v>129</v>
      </c>
      <c r="G1172" s="45" t="s">
        <v>2602</v>
      </c>
      <c r="H1172" s="45" t="s">
        <v>2397</v>
      </c>
      <c r="I1172" s="47" t="s">
        <v>3304</v>
      </c>
      <c r="J1172" s="46" t="s">
        <v>2605</v>
      </c>
      <c r="K1172" t="str">
        <f t="shared" si="18"/>
        <v>F</v>
      </c>
    </row>
    <row r="1173" spans="1:11">
      <c r="A1173" s="75" t="s">
        <v>2520</v>
      </c>
      <c r="B1173" s="45" t="str">
        <f>_xlfn.XLOOKUP(Tabla8[[#This Row],[Codigo Area Liquidacion]],TBLAREA[PLANTA],TBLAREA[PROG])</f>
        <v>01</v>
      </c>
      <c r="C1173" s="46" t="s">
        <v>2535</v>
      </c>
      <c r="D1173" s="45" t="str">
        <f>Tabla8[[#This Row],[Numero Documento]]&amp;Tabla8[[#This Row],[PROG]]&amp;LEFT(Tabla8[[#This Row],[Tipo Empleado]],3)</f>
        <v>0750011361301PER</v>
      </c>
      <c r="E1173" s="45" t="s">
        <v>975</v>
      </c>
      <c r="F1173" s="46" t="s">
        <v>895</v>
      </c>
      <c r="G1173" s="45" t="s">
        <v>2602</v>
      </c>
      <c r="H1173" s="45" t="s">
        <v>943</v>
      </c>
      <c r="I1173" s="47" t="s">
        <v>1458</v>
      </c>
      <c r="J1173" s="46" t="s">
        <v>2604</v>
      </c>
      <c r="K1173" t="str">
        <f t="shared" si="18"/>
        <v>M</v>
      </c>
    </row>
    <row r="1174" spans="1:11">
      <c r="A1174" s="75" t="s">
        <v>2279</v>
      </c>
      <c r="B1174" s="45" t="str">
        <f>_xlfn.XLOOKUP(Tabla8[[#This Row],[Codigo Area Liquidacion]],TBLAREA[PLANTA],TBLAREA[PROG])</f>
        <v>11</v>
      </c>
      <c r="C1174" s="46" t="s">
        <v>11</v>
      </c>
      <c r="D1174" s="45" t="str">
        <f>Tabla8[[#This Row],[Numero Documento]]&amp;Tabla8[[#This Row],[PROG]]&amp;LEFT(Tabla8[[#This Row],[Tipo Empleado]],3)</f>
        <v>4021540081911FIJ</v>
      </c>
      <c r="E1174" s="45" t="s">
        <v>1731</v>
      </c>
      <c r="F1174" s="46" t="s">
        <v>8</v>
      </c>
      <c r="G1174" s="45" t="s">
        <v>2610</v>
      </c>
      <c r="H1174" s="45" t="s">
        <v>106</v>
      </c>
      <c r="I1174" s="47" t="s">
        <v>1469</v>
      </c>
      <c r="J1174" s="46" t="s">
        <v>2605</v>
      </c>
      <c r="K1174" t="str">
        <f t="shared" si="18"/>
        <v>F</v>
      </c>
    </row>
    <row r="1175" spans="1:11">
      <c r="A1175" s="75" t="s">
        <v>3154</v>
      </c>
      <c r="B1175" s="45" t="str">
        <f>_xlfn.XLOOKUP(Tabla8[[#This Row],[Codigo Area Liquidacion]],TBLAREA[PLANTA],TBLAREA[PROG])</f>
        <v>01</v>
      </c>
      <c r="C1175" s="46" t="s">
        <v>2527</v>
      </c>
      <c r="D1175" s="45" t="str">
        <f>Tabla8[[#This Row],[Numero Documento]]&amp;Tabla8[[#This Row],[PROG]]&amp;LEFT(Tabla8[[#This Row],[Tipo Empleado]],3)</f>
        <v>4021406352701EMP</v>
      </c>
      <c r="E1175" s="45" t="s">
        <v>3153</v>
      </c>
      <c r="F1175" s="46" t="s">
        <v>192</v>
      </c>
      <c r="G1175" s="45" t="s">
        <v>2602</v>
      </c>
      <c r="H1175" s="45" t="s">
        <v>189</v>
      </c>
      <c r="I1175" s="47" t="s">
        <v>1491</v>
      </c>
      <c r="J1175" s="46" t="s">
        <v>2605</v>
      </c>
      <c r="K1175" t="str">
        <f t="shared" si="18"/>
        <v>F</v>
      </c>
    </row>
    <row r="1176" spans="1:11">
      <c r="A1176" s="75" t="s">
        <v>2263</v>
      </c>
      <c r="B1176" s="45" t="str">
        <f>_xlfn.XLOOKUP(Tabla8[[#This Row],[Codigo Area Liquidacion]],TBLAREA[PLANTA],TBLAREA[PROG])</f>
        <v>11</v>
      </c>
      <c r="C1176" s="46" t="s">
        <v>11</v>
      </c>
      <c r="D1176" s="45" t="str">
        <f>Tabla8[[#This Row],[Numero Documento]]&amp;Tabla8[[#This Row],[PROG]]&amp;LEFT(Tabla8[[#This Row],[Tipo Empleado]],3)</f>
        <v>4022404462411FIJ</v>
      </c>
      <c r="E1176" s="45" t="s">
        <v>1006</v>
      </c>
      <c r="F1176" s="46" t="s">
        <v>169</v>
      </c>
      <c r="G1176" s="45" t="s">
        <v>2610</v>
      </c>
      <c r="H1176" s="45" t="s">
        <v>73</v>
      </c>
      <c r="I1176" s="47" t="s">
        <v>1463</v>
      </c>
      <c r="J1176" s="46" t="s">
        <v>2605</v>
      </c>
      <c r="K1176" t="str">
        <f t="shared" si="18"/>
        <v>F</v>
      </c>
    </row>
    <row r="1177" spans="1:11">
      <c r="A1177" s="75" t="s">
        <v>2737</v>
      </c>
      <c r="B1177" s="45" t="str">
        <f>_xlfn.XLOOKUP(Tabla8[[#This Row],[Codigo Area Liquidacion]],TBLAREA[PLANTA],TBLAREA[PROG])</f>
        <v>11</v>
      </c>
      <c r="C1177" s="46" t="s">
        <v>11</v>
      </c>
      <c r="D1177" s="45" t="str">
        <f>Tabla8[[#This Row],[Numero Documento]]&amp;Tabla8[[#This Row],[PROG]]&amp;LEFT(Tabla8[[#This Row],[Tipo Empleado]],3)</f>
        <v>0011643231111FIJ</v>
      </c>
      <c r="E1177" s="45" t="s">
        <v>2709</v>
      </c>
      <c r="F1177" s="46" t="s">
        <v>10</v>
      </c>
      <c r="G1177" s="45" t="s">
        <v>2610</v>
      </c>
      <c r="H1177" s="45" t="s">
        <v>1706</v>
      </c>
      <c r="I1177" s="47" t="s">
        <v>1462</v>
      </c>
      <c r="J1177" s="46" t="s">
        <v>2605</v>
      </c>
      <c r="K1177" t="str">
        <f t="shared" si="18"/>
        <v>F</v>
      </c>
    </row>
    <row r="1178" spans="1:11">
      <c r="A1178" s="75" t="s">
        <v>2521</v>
      </c>
      <c r="B1178" s="45" t="str">
        <f>_xlfn.XLOOKUP(Tabla8[[#This Row],[Codigo Area Liquidacion]],TBLAREA[PLANTA],TBLAREA[PROG])</f>
        <v>01</v>
      </c>
      <c r="C1178" s="46" t="s">
        <v>2535</v>
      </c>
      <c r="D1178" s="45" t="str">
        <f>Tabla8[[#This Row],[Numero Documento]]&amp;Tabla8[[#This Row],[PROG]]&amp;LEFT(Tabla8[[#This Row],[Tipo Empleado]],3)</f>
        <v>2230162901401PER</v>
      </c>
      <c r="E1178" s="45" t="s">
        <v>1577</v>
      </c>
      <c r="F1178" s="46" t="s">
        <v>895</v>
      </c>
      <c r="G1178" s="45" t="s">
        <v>2602</v>
      </c>
      <c r="H1178" s="45" t="s">
        <v>943</v>
      </c>
      <c r="I1178" s="47" t="s">
        <v>1458</v>
      </c>
      <c r="J1178" s="46" t="s">
        <v>2604</v>
      </c>
      <c r="K1178" t="str">
        <f t="shared" si="18"/>
        <v>M</v>
      </c>
    </row>
    <row r="1179" spans="1:11">
      <c r="A1179" s="75" t="s">
        <v>2010</v>
      </c>
      <c r="B1179" s="45" t="str">
        <f>_xlfn.XLOOKUP(Tabla8[[#This Row],[Codigo Area Liquidacion]],TBLAREA[PLANTA],TBLAREA[PROG])</f>
        <v>01</v>
      </c>
      <c r="C1179" s="46" t="s">
        <v>11</v>
      </c>
      <c r="D1179" s="45" t="str">
        <f>Tabla8[[#This Row],[Numero Documento]]&amp;Tabla8[[#This Row],[PROG]]&amp;LEFT(Tabla8[[#This Row],[Tipo Empleado]],3)</f>
        <v>0011839594601FIJ</v>
      </c>
      <c r="E1179" s="45" t="s">
        <v>267</v>
      </c>
      <c r="F1179" s="46" t="s">
        <v>228</v>
      </c>
      <c r="G1179" s="45" t="s">
        <v>2602</v>
      </c>
      <c r="H1179" s="45" t="s">
        <v>1703</v>
      </c>
      <c r="I1179" s="47" t="s">
        <v>1504</v>
      </c>
      <c r="J1179" s="46" t="s">
        <v>2604</v>
      </c>
      <c r="K1179" t="str">
        <f t="shared" si="18"/>
        <v>M</v>
      </c>
    </row>
    <row r="1180" spans="1:11">
      <c r="A1180" s="75" t="s">
        <v>2398</v>
      </c>
      <c r="B1180" s="45" t="str">
        <f>_xlfn.XLOOKUP(Tabla8[[#This Row],[Codigo Area Liquidacion]],TBLAREA[PLANTA],TBLAREA[PROG])</f>
        <v>01</v>
      </c>
      <c r="C1180" s="46" t="s">
        <v>2527</v>
      </c>
      <c r="D1180" s="45" t="str">
        <f>Tabla8[[#This Row],[Numero Documento]]&amp;Tabla8[[#This Row],[PROG]]&amp;LEFT(Tabla8[[#This Row],[Tipo Empleado]],3)</f>
        <v>4021273421001EMP</v>
      </c>
      <c r="E1180" s="45" t="s">
        <v>1424</v>
      </c>
      <c r="F1180" s="46" t="s">
        <v>1374</v>
      </c>
      <c r="G1180" s="45" t="s">
        <v>2602</v>
      </c>
      <c r="H1180" s="45" t="s">
        <v>1706</v>
      </c>
      <c r="I1180" s="47" t="s">
        <v>1462</v>
      </c>
      <c r="J1180" s="46" t="s">
        <v>2605</v>
      </c>
      <c r="K1180" t="str">
        <f t="shared" si="18"/>
        <v>F</v>
      </c>
    </row>
    <row r="1181" spans="1:11">
      <c r="A1181" s="75" t="s">
        <v>2264</v>
      </c>
      <c r="B1181" s="45" t="str">
        <f>_xlfn.XLOOKUP(Tabla8[[#This Row],[Codigo Area Liquidacion]],TBLAREA[PLANTA],TBLAREA[PROG])</f>
        <v>11</v>
      </c>
      <c r="C1181" s="46" t="s">
        <v>11</v>
      </c>
      <c r="D1181" s="45" t="str">
        <f>Tabla8[[#This Row],[Numero Documento]]&amp;Tabla8[[#This Row],[PROG]]&amp;LEFT(Tabla8[[#This Row],[Tipo Empleado]],3)</f>
        <v>0310326868011FIJ</v>
      </c>
      <c r="E1181" s="45" t="s">
        <v>1730</v>
      </c>
      <c r="F1181" s="46" t="s">
        <v>8</v>
      </c>
      <c r="G1181" s="45" t="s">
        <v>2610</v>
      </c>
      <c r="H1181" s="45" t="s">
        <v>18</v>
      </c>
      <c r="I1181" s="47" t="s">
        <v>1508</v>
      </c>
      <c r="J1181" s="46" t="s">
        <v>2605</v>
      </c>
      <c r="K1181" t="str">
        <f t="shared" si="18"/>
        <v>F</v>
      </c>
    </row>
    <row r="1182" spans="1:11">
      <c r="A1182" s="75" t="s">
        <v>2866</v>
      </c>
      <c r="B1182" s="45" t="str">
        <f>_xlfn.XLOOKUP(Tabla8[[#This Row],[Codigo Area Liquidacion]],TBLAREA[PLANTA],TBLAREA[PROG])</f>
        <v>01</v>
      </c>
      <c r="C1182" s="46" t="s">
        <v>11</v>
      </c>
      <c r="D1182" s="45" t="str">
        <f>Tabla8[[#This Row],[Numero Documento]]&amp;Tabla8[[#This Row],[PROG]]&amp;LEFT(Tabla8[[#This Row],[Tipo Empleado]],3)</f>
        <v>0011929753901FIJ</v>
      </c>
      <c r="E1182" s="45" t="s">
        <v>2865</v>
      </c>
      <c r="F1182" s="46" t="s">
        <v>8</v>
      </c>
      <c r="G1182" s="45" t="s">
        <v>2602</v>
      </c>
      <c r="H1182" s="45" t="s">
        <v>576</v>
      </c>
      <c r="I1182" s="47" t="s">
        <v>1487</v>
      </c>
      <c r="J1182" s="46" t="s">
        <v>2605</v>
      </c>
      <c r="K1182" t="str">
        <f t="shared" si="18"/>
        <v>F</v>
      </c>
    </row>
    <row r="1183" spans="1:11">
      <c r="A1183" s="75" t="s">
        <v>2399</v>
      </c>
      <c r="B1183" s="45" t="str">
        <f>_xlfn.XLOOKUP(Tabla8[[#This Row],[Codigo Area Liquidacion]],TBLAREA[PLANTA],TBLAREA[PROG])</f>
        <v>01</v>
      </c>
      <c r="C1183" s="46" t="s">
        <v>11</v>
      </c>
      <c r="D1183" s="45" t="str">
        <f>Tabla8[[#This Row],[Numero Documento]]&amp;Tabla8[[#This Row],[PROG]]&amp;LEFT(Tabla8[[#This Row],[Tipo Empleado]],3)</f>
        <v>4022394301601FIJ</v>
      </c>
      <c r="E1183" s="45" t="s">
        <v>1754</v>
      </c>
      <c r="F1183" s="46" t="s">
        <v>2662</v>
      </c>
      <c r="G1183" s="45" t="s">
        <v>2602</v>
      </c>
      <c r="H1183" s="45" t="s">
        <v>943</v>
      </c>
      <c r="I1183" s="47" t="s">
        <v>1458</v>
      </c>
      <c r="J1183" s="46" t="s">
        <v>2604</v>
      </c>
      <c r="K1183" t="str">
        <f t="shared" si="18"/>
        <v>M</v>
      </c>
    </row>
    <row r="1184" spans="1:11">
      <c r="A1184" s="75" t="s">
        <v>2400</v>
      </c>
      <c r="B1184" s="45" t="str">
        <f>_xlfn.XLOOKUP(Tabla8[[#This Row],[Codigo Area Liquidacion]],TBLAREA[PLANTA],TBLAREA[PROG])</f>
        <v>01</v>
      </c>
      <c r="C1184" s="46" t="s">
        <v>2527</v>
      </c>
      <c r="D1184" s="45" t="str">
        <f>Tabla8[[#This Row],[Numero Documento]]&amp;Tabla8[[#This Row],[PROG]]&amp;LEFT(Tabla8[[#This Row],[Tipo Empleado]],3)</f>
        <v>4022180101801EMP</v>
      </c>
      <c r="E1184" s="45" t="s">
        <v>1445</v>
      </c>
      <c r="F1184" s="46" t="s">
        <v>2606</v>
      </c>
      <c r="G1184" s="45" t="s">
        <v>2602</v>
      </c>
      <c r="H1184" s="45" t="s">
        <v>204</v>
      </c>
      <c r="I1184" s="47" t="s">
        <v>3170</v>
      </c>
      <c r="J1184" s="46" t="s">
        <v>2605</v>
      </c>
      <c r="K1184" t="str">
        <f t="shared" si="18"/>
        <v>F</v>
      </c>
    </row>
    <row r="1185" spans="1:11">
      <c r="A1185" s="75" t="s">
        <v>2522</v>
      </c>
      <c r="B1185" s="45" t="str">
        <f>_xlfn.XLOOKUP(Tabla8[[#This Row],[Codigo Area Liquidacion]],TBLAREA[PLANTA],TBLAREA[PROG])</f>
        <v>01</v>
      </c>
      <c r="C1185" s="46" t="s">
        <v>2535</v>
      </c>
      <c r="D1185" s="45" t="str">
        <f>Tabla8[[#This Row],[Numero Documento]]&amp;Tabla8[[#This Row],[PROG]]&amp;LEFT(Tabla8[[#This Row],[Tipo Empleado]],3)</f>
        <v>0011426911101PER</v>
      </c>
      <c r="E1185" s="45" t="s">
        <v>1694</v>
      </c>
      <c r="F1185" s="46" t="s">
        <v>895</v>
      </c>
      <c r="G1185" s="45" t="s">
        <v>2602</v>
      </c>
      <c r="H1185" s="45" t="s">
        <v>943</v>
      </c>
      <c r="I1185" s="47" t="s">
        <v>1458</v>
      </c>
      <c r="J1185" s="46" t="s">
        <v>2605</v>
      </c>
      <c r="K1185" t="str">
        <f t="shared" si="18"/>
        <v>F</v>
      </c>
    </row>
    <row r="1186" spans="1:11">
      <c r="A1186" s="75" t="s">
        <v>1177</v>
      </c>
      <c r="B1186" s="45" t="str">
        <f>_xlfn.XLOOKUP(Tabla8[[#This Row],[Codigo Area Liquidacion]],TBLAREA[PLANTA],TBLAREA[PROG])</f>
        <v>01</v>
      </c>
      <c r="C1186" s="46" t="s">
        <v>11</v>
      </c>
      <c r="D1186" s="45" t="str">
        <f>Tabla8[[#This Row],[Numero Documento]]&amp;Tabla8[[#This Row],[PROG]]&amp;LEFT(Tabla8[[#This Row],[Tipo Empleado]],3)</f>
        <v>0010276050101FIJ</v>
      </c>
      <c r="E1186" s="45" t="s">
        <v>818</v>
      </c>
      <c r="F1186" s="46" t="s">
        <v>761</v>
      </c>
      <c r="G1186" s="45" t="s">
        <v>2602</v>
      </c>
      <c r="H1186" s="45" t="s">
        <v>819</v>
      </c>
      <c r="I1186" s="47" t="s">
        <v>1496</v>
      </c>
      <c r="J1186" s="46" t="s">
        <v>2605</v>
      </c>
      <c r="K1186" t="str">
        <f t="shared" si="18"/>
        <v>F</v>
      </c>
    </row>
    <row r="1187" spans="1:11">
      <c r="A1187" s="75" t="s">
        <v>2265</v>
      </c>
      <c r="B1187" s="45" t="str">
        <f>_xlfn.XLOOKUP(Tabla8[[#This Row],[Codigo Area Liquidacion]],TBLAREA[PLANTA],TBLAREA[PROG])</f>
        <v>11</v>
      </c>
      <c r="C1187" s="46" t="s">
        <v>11</v>
      </c>
      <c r="D1187" s="45" t="str">
        <f>Tabla8[[#This Row],[Numero Documento]]&amp;Tabla8[[#This Row],[PROG]]&amp;LEFT(Tabla8[[#This Row],[Tipo Empleado]],3)</f>
        <v>0010523453811FIJ</v>
      </c>
      <c r="E1187" s="45" t="s">
        <v>776</v>
      </c>
      <c r="F1187" s="46" t="s">
        <v>8</v>
      </c>
      <c r="G1187" s="45" t="s">
        <v>2610</v>
      </c>
      <c r="H1187" s="45" t="s">
        <v>698</v>
      </c>
      <c r="I1187" s="47" t="s">
        <v>1451</v>
      </c>
      <c r="J1187" s="46" t="s">
        <v>2605</v>
      </c>
      <c r="K1187" t="str">
        <f t="shared" si="18"/>
        <v>F</v>
      </c>
    </row>
    <row r="1188" spans="1:11">
      <c r="A1188" s="75" t="s">
        <v>2868</v>
      </c>
      <c r="B1188" s="45" t="str">
        <f>_xlfn.XLOOKUP(Tabla8[[#This Row],[Codigo Area Liquidacion]],TBLAREA[PLANTA],TBLAREA[PROG])</f>
        <v>01</v>
      </c>
      <c r="C1188" s="46" t="s">
        <v>11</v>
      </c>
      <c r="D1188" s="45" t="str">
        <f>Tabla8[[#This Row],[Numero Documento]]&amp;Tabla8[[#This Row],[PROG]]&amp;LEFT(Tabla8[[#This Row],[Tipo Empleado]],3)</f>
        <v>4021250075101FIJ</v>
      </c>
      <c r="E1188" s="45" t="s">
        <v>2867</v>
      </c>
      <c r="F1188" s="46" t="s">
        <v>360</v>
      </c>
      <c r="G1188" s="45" t="s">
        <v>2602</v>
      </c>
      <c r="H1188" s="45" t="s">
        <v>1708</v>
      </c>
      <c r="I1188" s="47" t="s">
        <v>1448</v>
      </c>
      <c r="J1188" s="46" t="s">
        <v>2605</v>
      </c>
      <c r="K1188" t="str">
        <f t="shared" si="18"/>
        <v>F</v>
      </c>
    </row>
    <row r="1189" spans="1:11">
      <c r="A1189" s="75" t="s">
        <v>2266</v>
      </c>
      <c r="B1189" s="45" t="str">
        <f>_xlfn.XLOOKUP(Tabla8[[#This Row],[Codigo Area Liquidacion]],TBLAREA[PLANTA],TBLAREA[PROG])</f>
        <v>11</v>
      </c>
      <c r="C1189" s="46" t="s">
        <v>11</v>
      </c>
      <c r="D1189" s="45" t="str">
        <f>Tabla8[[#This Row],[Numero Documento]]&amp;Tabla8[[#This Row],[PROG]]&amp;LEFT(Tabla8[[#This Row],[Tipo Empleado]],3)</f>
        <v>0010910668211FIJ</v>
      </c>
      <c r="E1189" s="45" t="s">
        <v>777</v>
      </c>
      <c r="F1189" s="46" t="s">
        <v>117</v>
      </c>
      <c r="G1189" s="45" t="s">
        <v>2610</v>
      </c>
      <c r="H1189" s="45" t="s">
        <v>698</v>
      </c>
      <c r="I1189" s="47" t="s">
        <v>1451</v>
      </c>
      <c r="J1189" s="46" t="s">
        <v>2605</v>
      </c>
      <c r="K1189" t="str">
        <f t="shared" si="18"/>
        <v>F</v>
      </c>
    </row>
    <row r="1190" spans="1:11">
      <c r="A1190" s="75" t="s">
        <v>3157</v>
      </c>
      <c r="B1190" s="45" t="str">
        <f>_xlfn.XLOOKUP(Tabla8[[#This Row],[Codigo Area Liquidacion]],TBLAREA[PLANTA],TBLAREA[PROG])</f>
        <v>01</v>
      </c>
      <c r="C1190" s="46" t="s">
        <v>2527</v>
      </c>
      <c r="D1190" s="45" t="str">
        <f>Tabla8[[#This Row],[Numero Documento]]&amp;Tabla8[[#This Row],[PROG]]&amp;LEFT(Tabla8[[#This Row],[Tipo Empleado]],3)</f>
        <v>2230119020701EMP</v>
      </c>
      <c r="E1190" s="45" t="s">
        <v>3156</v>
      </c>
      <c r="F1190" s="46" t="s">
        <v>2660</v>
      </c>
      <c r="G1190" s="45" t="s">
        <v>2602</v>
      </c>
      <c r="H1190" s="45" t="s">
        <v>333</v>
      </c>
      <c r="I1190" s="47" t="s">
        <v>1459</v>
      </c>
      <c r="J1190" s="46" t="s">
        <v>2605</v>
      </c>
      <c r="K1190" t="str">
        <f t="shared" si="18"/>
        <v>F</v>
      </c>
    </row>
    <row r="1191" spans="1:11">
      <c r="A1191" s="75" t="s">
        <v>2523</v>
      </c>
      <c r="B1191" s="45" t="str">
        <f>_xlfn.XLOOKUP(Tabla8[[#This Row],[Codigo Area Liquidacion]],TBLAREA[PLANTA],TBLAREA[PROG])</f>
        <v>01</v>
      </c>
      <c r="C1191" s="46" t="s">
        <v>2535</v>
      </c>
      <c r="D1191" s="45" t="str">
        <f>Tabla8[[#This Row],[Numero Documento]]&amp;Tabla8[[#This Row],[PROG]]&amp;LEFT(Tabla8[[#This Row],[Tipo Empleado]],3)</f>
        <v>4022694375701PER</v>
      </c>
      <c r="E1191" s="45" t="s">
        <v>1599</v>
      </c>
      <c r="F1191" s="46" t="s">
        <v>895</v>
      </c>
      <c r="G1191" s="45" t="s">
        <v>2602</v>
      </c>
      <c r="H1191" s="45" t="s">
        <v>943</v>
      </c>
      <c r="I1191" s="47" t="s">
        <v>1458</v>
      </c>
      <c r="J1191" s="46" t="s">
        <v>2604</v>
      </c>
      <c r="K1191" t="str">
        <f t="shared" si="18"/>
        <v>M</v>
      </c>
    </row>
    <row r="1192" spans="1:11">
      <c r="A1192" s="75" t="s">
        <v>2011</v>
      </c>
      <c r="B1192" s="45" t="str">
        <f>_xlfn.XLOOKUP(Tabla8[[#This Row],[Codigo Area Liquidacion]],TBLAREA[PLANTA],TBLAREA[PROG])</f>
        <v>01</v>
      </c>
      <c r="C1192" s="46" t="s">
        <v>11</v>
      </c>
      <c r="D1192" s="45" t="str">
        <f>Tabla8[[#This Row],[Numero Documento]]&amp;Tabla8[[#This Row],[PROG]]&amp;LEFT(Tabla8[[#This Row],[Tipo Empleado]],3)</f>
        <v>0011551870601FIJ</v>
      </c>
      <c r="E1192" s="45" t="s">
        <v>813</v>
      </c>
      <c r="F1192" s="46" t="s">
        <v>75</v>
      </c>
      <c r="G1192" s="45" t="s">
        <v>2602</v>
      </c>
      <c r="H1192" s="45" t="s">
        <v>1708</v>
      </c>
      <c r="I1192" s="47" t="s">
        <v>1448</v>
      </c>
      <c r="J1192" s="46" t="s">
        <v>2605</v>
      </c>
      <c r="K1192" t="str">
        <f t="shared" si="18"/>
        <v>F</v>
      </c>
    </row>
    <row r="1193" spans="1:11">
      <c r="A1193" s="75" t="s">
        <v>1290</v>
      </c>
      <c r="B1193" s="45" t="str">
        <f>_xlfn.XLOOKUP(Tabla8[[#This Row],[Codigo Area Liquidacion]],TBLAREA[PLANTA],TBLAREA[PROG])</f>
        <v>13</v>
      </c>
      <c r="C1193" s="46" t="s">
        <v>11</v>
      </c>
      <c r="D1193" s="45" t="str">
        <f>Tabla8[[#This Row],[Numero Documento]]&amp;Tabla8[[#This Row],[PROG]]&amp;LEFT(Tabla8[[#This Row],[Tipo Empleado]],3)</f>
        <v>0011474266113FIJ</v>
      </c>
      <c r="E1193" s="45" t="s">
        <v>139</v>
      </c>
      <c r="F1193" s="46" t="s">
        <v>140</v>
      </c>
      <c r="G1193" s="45" t="s">
        <v>2639</v>
      </c>
      <c r="H1193" s="45" t="s">
        <v>1707</v>
      </c>
      <c r="I1193" s="47" t="s">
        <v>1456</v>
      </c>
      <c r="J1193" s="46" t="s">
        <v>2605</v>
      </c>
      <c r="K1193" t="str">
        <f t="shared" si="18"/>
        <v>F</v>
      </c>
    </row>
    <row r="1194" spans="1:11">
      <c r="A1194" s="75" t="s">
        <v>2401</v>
      </c>
      <c r="B1194" s="45" t="str">
        <f>_xlfn.XLOOKUP(Tabla8[[#This Row],[Codigo Area Liquidacion]],TBLAREA[PLANTA],TBLAREA[PROG])</f>
        <v>01</v>
      </c>
      <c r="C1194" s="46" t="s">
        <v>2527</v>
      </c>
      <c r="D1194" s="45" t="str">
        <f>Tabla8[[#This Row],[Numero Documento]]&amp;Tabla8[[#This Row],[PROG]]&amp;LEFT(Tabla8[[#This Row],[Tipo Empleado]],3)</f>
        <v>2230025377401EMP</v>
      </c>
      <c r="E1194" s="45" t="s">
        <v>2609</v>
      </c>
      <c r="F1194" s="46" t="s">
        <v>100</v>
      </c>
      <c r="G1194" s="45" t="s">
        <v>2602</v>
      </c>
      <c r="H1194" s="45" t="s">
        <v>1710</v>
      </c>
      <c r="I1194" s="47" t="s">
        <v>1464</v>
      </c>
      <c r="J1194" s="46" t="s">
        <v>2605</v>
      </c>
      <c r="K1194" t="str">
        <f t="shared" si="18"/>
        <v>F</v>
      </c>
    </row>
    <row r="1195" spans="1:11">
      <c r="A1195" s="75" t="s">
        <v>1178</v>
      </c>
      <c r="B1195" s="45" t="str">
        <f>_xlfn.XLOOKUP(Tabla8[[#This Row],[Codigo Area Liquidacion]],TBLAREA[PLANTA],TBLAREA[PROG])</f>
        <v>01</v>
      </c>
      <c r="C1195" s="46" t="s">
        <v>11</v>
      </c>
      <c r="D1195" s="45" t="str">
        <f>Tabla8[[#This Row],[Numero Documento]]&amp;Tabla8[[#This Row],[PROG]]&amp;LEFT(Tabla8[[#This Row],[Tipo Empleado]],3)</f>
        <v>0011717985301FIJ</v>
      </c>
      <c r="E1195" s="45" t="s">
        <v>857</v>
      </c>
      <c r="F1195" s="46" t="s">
        <v>664</v>
      </c>
      <c r="G1195" s="45" t="s">
        <v>2602</v>
      </c>
      <c r="H1195" s="45" t="s">
        <v>822</v>
      </c>
      <c r="I1195" s="47" t="s">
        <v>1489</v>
      </c>
      <c r="J1195" s="46" t="s">
        <v>2605</v>
      </c>
      <c r="K1195" t="str">
        <f t="shared" si="18"/>
        <v>F</v>
      </c>
    </row>
    <row r="1196" spans="1:11">
      <c r="A1196" s="75" t="s">
        <v>2816</v>
      </c>
      <c r="B1196" s="45" t="str">
        <f>_xlfn.XLOOKUP(Tabla8[[#This Row],[Codigo Area Liquidacion]],TBLAREA[PLANTA],TBLAREA[PROG])</f>
        <v>01</v>
      </c>
      <c r="C1196" s="46" t="s">
        <v>2527</v>
      </c>
      <c r="D1196" s="45" t="str">
        <f>Tabla8[[#This Row],[Numero Documento]]&amp;Tabla8[[#This Row],[PROG]]&amp;LEFT(Tabla8[[#This Row],[Tipo Empleado]],3)</f>
        <v>4022374417401EMP</v>
      </c>
      <c r="E1196" s="45" t="s">
        <v>2815</v>
      </c>
      <c r="F1196" s="46" t="s">
        <v>285</v>
      </c>
      <c r="G1196" s="45" t="s">
        <v>2602</v>
      </c>
      <c r="H1196" s="45" t="s">
        <v>283</v>
      </c>
      <c r="I1196" s="47" t="s">
        <v>1447</v>
      </c>
      <c r="J1196" s="46" t="s">
        <v>2605</v>
      </c>
      <c r="K1196" t="str">
        <f t="shared" si="18"/>
        <v>F</v>
      </c>
    </row>
    <row r="1197" spans="1:11">
      <c r="A1197" s="75" t="s">
        <v>2070</v>
      </c>
      <c r="B1197" s="45" t="str">
        <f>_xlfn.XLOOKUP(Tabla8[[#This Row],[Codigo Area Liquidacion]],TBLAREA[PLANTA],TBLAREA[PROG])</f>
        <v>13</v>
      </c>
      <c r="C1197" s="46" t="s">
        <v>11</v>
      </c>
      <c r="D1197" s="45" t="str">
        <f>Tabla8[[#This Row],[Numero Documento]]&amp;Tabla8[[#This Row],[PROG]]&amp;LEFT(Tabla8[[#This Row],[Tipo Empleado]],3)</f>
        <v>0400001791513FIJ</v>
      </c>
      <c r="E1197" s="45" t="s">
        <v>1046</v>
      </c>
      <c r="F1197" s="46" t="s">
        <v>10</v>
      </c>
      <c r="G1197" s="45" t="s">
        <v>2639</v>
      </c>
      <c r="H1197" s="45" t="s">
        <v>1707</v>
      </c>
      <c r="I1197" s="47" t="s">
        <v>1456</v>
      </c>
      <c r="J1197" s="46" t="s">
        <v>2605</v>
      </c>
      <c r="K1197" t="str">
        <f t="shared" si="18"/>
        <v>F</v>
      </c>
    </row>
    <row r="1198" spans="1:11">
      <c r="A1198" s="75" t="s">
        <v>2012</v>
      </c>
      <c r="B1198" s="45" t="str">
        <f>_xlfn.XLOOKUP(Tabla8[[#This Row],[Codigo Area Liquidacion]],TBLAREA[PLANTA],TBLAREA[PROG])</f>
        <v>01</v>
      </c>
      <c r="C1198" s="46" t="s">
        <v>11</v>
      </c>
      <c r="D1198" s="45" t="str">
        <f>Tabla8[[#This Row],[Numero Documento]]&amp;Tabla8[[#This Row],[PROG]]&amp;LEFT(Tabla8[[#This Row],[Tipo Empleado]],3)</f>
        <v>0010482378601FIJ</v>
      </c>
      <c r="E1198" s="45" t="s">
        <v>814</v>
      </c>
      <c r="F1198" s="46" t="s">
        <v>75</v>
      </c>
      <c r="G1198" s="45" t="s">
        <v>2602</v>
      </c>
      <c r="H1198" s="45" t="s">
        <v>1708</v>
      </c>
      <c r="I1198" s="47" t="s">
        <v>1448</v>
      </c>
      <c r="J1198" s="46" t="s">
        <v>2605</v>
      </c>
      <c r="K1198" t="str">
        <f t="shared" si="18"/>
        <v>F</v>
      </c>
    </row>
    <row r="1199" spans="1:11">
      <c r="A1199" s="75" t="s">
        <v>3257</v>
      </c>
      <c r="B1199" s="45" t="str">
        <f>_xlfn.XLOOKUP(Tabla8[[#This Row],[Codigo Area Liquidacion]],TBLAREA[PLANTA],TBLAREA[PROG])</f>
        <v>01</v>
      </c>
      <c r="C1199" s="46" t="s">
        <v>2527</v>
      </c>
      <c r="D1199" s="45" t="str">
        <f>Tabla8[[#This Row],[Numero Documento]]&amp;Tabla8[[#This Row],[PROG]]&amp;LEFT(Tabla8[[#This Row],[Tipo Empleado]],3)</f>
        <v>0030088824501EMP</v>
      </c>
      <c r="E1199" s="45" t="s">
        <v>3278</v>
      </c>
      <c r="F1199" s="46" t="s">
        <v>2660</v>
      </c>
      <c r="G1199" s="45" t="s">
        <v>2602</v>
      </c>
      <c r="H1199" s="45" t="s">
        <v>333</v>
      </c>
      <c r="I1199" s="47" t="s">
        <v>1459</v>
      </c>
      <c r="J1199" s="46" t="s">
        <v>2605</v>
      </c>
      <c r="K1199" t="str">
        <f t="shared" si="18"/>
        <v>F</v>
      </c>
    </row>
    <row r="1200" spans="1:11">
      <c r="A1200" s="75" t="s">
        <v>2524</v>
      </c>
      <c r="B1200" s="45" t="str">
        <f>_xlfn.XLOOKUP(Tabla8[[#This Row],[Codigo Area Liquidacion]],TBLAREA[PLANTA],TBLAREA[PROG])</f>
        <v>01</v>
      </c>
      <c r="C1200" s="46" t="s">
        <v>2535</v>
      </c>
      <c r="D1200" s="45" t="str">
        <f>Tabla8[[#This Row],[Numero Documento]]&amp;Tabla8[[#This Row],[PROG]]&amp;LEFT(Tabla8[[#This Row],[Tipo Empleado]],3)</f>
        <v>0440025509901PER</v>
      </c>
      <c r="E1200" s="45" t="s">
        <v>900</v>
      </c>
      <c r="F1200" s="46" t="s">
        <v>895</v>
      </c>
      <c r="G1200" s="45" t="s">
        <v>2602</v>
      </c>
      <c r="H1200" s="45" t="s">
        <v>943</v>
      </c>
      <c r="I1200" s="47" t="s">
        <v>1458</v>
      </c>
      <c r="J1200" s="46" t="s">
        <v>2604</v>
      </c>
      <c r="K1200" t="str">
        <f t="shared" si="18"/>
        <v>M</v>
      </c>
    </row>
    <row r="1201" spans="1:11">
      <c r="A1201" s="75" t="s">
        <v>2071</v>
      </c>
      <c r="B1201" s="45" t="str">
        <f>_xlfn.XLOOKUP(Tabla8[[#This Row],[Codigo Area Liquidacion]],TBLAREA[PLANTA],TBLAREA[PROG])</f>
        <v>13</v>
      </c>
      <c r="C1201" s="46" t="s">
        <v>11</v>
      </c>
      <c r="D1201" s="45" t="str">
        <f>Tabla8[[#This Row],[Numero Documento]]&amp;Tabla8[[#This Row],[PROG]]&amp;LEFT(Tabla8[[#This Row],[Tipo Empleado]],3)</f>
        <v>0010971377613FIJ</v>
      </c>
      <c r="E1201" s="45" t="s">
        <v>696</v>
      </c>
      <c r="F1201" s="46" t="s">
        <v>263</v>
      </c>
      <c r="G1201" s="45" t="s">
        <v>2639</v>
      </c>
      <c r="H1201" s="45" t="s">
        <v>679</v>
      </c>
      <c r="I1201" s="47" t="s">
        <v>1484</v>
      </c>
      <c r="J1201" s="46" t="s">
        <v>2604</v>
      </c>
      <c r="K1201" t="str">
        <f t="shared" si="18"/>
        <v>M</v>
      </c>
    </row>
    <row r="1202" spans="1:11">
      <c r="A1202" s="75" t="s">
        <v>1293</v>
      </c>
      <c r="B1202" s="45" t="str">
        <f>_xlfn.XLOOKUP(Tabla8[[#This Row],[Codigo Area Liquidacion]],TBLAREA[PLANTA],TBLAREA[PROG])</f>
        <v>01</v>
      </c>
      <c r="C1202" s="46" t="s">
        <v>11</v>
      </c>
      <c r="D1202" s="45" t="str">
        <f>Tabla8[[#This Row],[Numero Documento]]&amp;Tabla8[[#This Row],[PROG]]&amp;LEFT(Tabla8[[#This Row],[Tipo Empleado]],3)</f>
        <v>0310460782901FIJ</v>
      </c>
      <c r="E1202" s="45" t="s">
        <v>465</v>
      </c>
      <c r="F1202" s="46" t="s">
        <v>466</v>
      </c>
      <c r="G1202" s="45" t="s">
        <v>2602</v>
      </c>
      <c r="H1202" s="45" t="s">
        <v>552</v>
      </c>
      <c r="I1202" s="47" t="s">
        <v>1468</v>
      </c>
      <c r="J1202" s="46" t="s">
        <v>2604</v>
      </c>
      <c r="K1202" t="str">
        <f t="shared" si="18"/>
        <v>M</v>
      </c>
    </row>
    <row r="1203" spans="1:11">
      <c r="A1203" s="75" t="s">
        <v>2525</v>
      </c>
      <c r="B1203" s="45" t="str">
        <f>_xlfn.XLOOKUP(Tabla8[[#This Row],[Codigo Area Liquidacion]],TBLAREA[PLANTA],TBLAREA[PROG])</f>
        <v>01</v>
      </c>
      <c r="C1203" s="46" t="s">
        <v>2535</v>
      </c>
      <c r="D1203" s="45" t="str">
        <f>Tabla8[[#This Row],[Numero Documento]]&amp;Tabla8[[#This Row],[PROG]]&amp;LEFT(Tabla8[[#This Row],[Tipo Empleado]],3)</f>
        <v>0011171564501PER</v>
      </c>
      <c r="E1203" s="45" t="s">
        <v>1530</v>
      </c>
      <c r="F1203" s="46" t="s">
        <v>895</v>
      </c>
      <c r="G1203" s="45" t="s">
        <v>2602</v>
      </c>
      <c r="H1203" s="45" t="s">
        <v>943</v>
      </c>
      <c r="I1203" s="47" t="s">
        <v>1458</v>
      </c>
      <c r="J1203" s="46" t="s">
        <v>2604</v>
      </c>
      <c r="K1203" t="str">
        <f t="shared" si="18"/>
        <v>M</v>
      </c>
    </row>
    <row r="1204" spans="1:11">
      <c r="A1204" s="75" t="s">
        <v>2542</v>
      </c>
      <c r="B1204" s="45" t="str">
        <f>_xlfn.XLOOKUP(Tabla8[[#This Row],[Codigo Area Liquidacion]],TBLAREA[PLANTA],TBLAREA[PROG])</f>
        <v>01</v>
      </c>
      <c r="C1204" s="46" t="s">
        <v>2527</v>
      </c>
      <c r="D1204" s="45" t="str">
        <f>Tabla8[[#This Row],[Numero Documento]]&amp;Tabla8[[#This Row],[PROG]]&amp;LEFT(Tabla8[[#This Row],[Tipo Empleado]],3)</f>
        <v>0010977673201EMP</v>
      </c>
      <c r="E1204" s="45" t="s">
        <v>2553</v>
      </c>
      <c r="F1204" s="46" t="s">
        <v>100</v>
      </c>
      <c r="G1204" s="45" t="s">
        <v>2602</v>
      </c>
      <c r="H1204" s="45" t="s">
        <v>1707</v>
      </c>
      <c r="I1204" s="47" t="s">
        <v>1456</v>
      </c>
      <c r="J1204" s="46" t="s">
        <v>2604</v>
      </c>
      <c r="K1204" t="str">
        <f t="shared" si="18"/>
        <v>M</v>
      </c>
    </row>
    <row r="1205" spans="1:11">
      <c r="A1205" s="75" t="s">
        <v>2072</v>
      </c>
      <c r="B1205" s="45" t="str">
        <f>_xlfn.XLOOKUP(Tabla8[[#This Row],[Codigo Area Liquidacion]],TBLAREA[PLANTA],TBLAREA[PROG])</f>
        <v>13</v>
      </c>
      <c r="C1205" s="46" t="s">
        <v>11</v>
      </c>
      <c r="D1205" s="45" t="str">
        <f>Tabla8[[#This Row],[Numero Documento]]&amp;Tabla8[[#This Row],[PROG]]&amp;LEFT(Tabla8[[#This Row],[Tipo Empleado]],3)</f>
        <v>0011761919713FIJ</v>
      </c>
      <c r="E1205" s="45" t="s">
        <v>1538</v>
      </c>
      <c r="F1205" s="46" t="s">
        <v>10</v>
      </c>
      <c r="G1205" s="45" t="s">
        <v>2639</v>
      </c>
      <c r="H1205" s="45" t="s">
        <v>1707</v>
      </c>
      <c r="I1205" s="47" t="s">
        <v>1456</v>
      </c>
      <c r="J1205" s="46" t="s">
        <v>2605</v>
      </c>
      <c r="K1205" t="str">
        <f t="shared" si="18"/>
        <v>F</v>
      </c>
    </row>
    <row r="1206" spans="1:11">
      <c r="A1206" s="75" t="s">
        <v>2073</v>
      </c>
      <c r="B1206" s="45" t="str">
        <f>_xlfn.XLOOKUP(Tabla8[[#This Row],[Codigo Area Liquidacion]],TBLAREA[PLANTA],TBLAREA[PROG])</f>
        <v>13</v>
      </c>
      <c r="C1206" s="46" t="s">
        <v>11</v>
      </c>
      <c r="D1206" s="45" t="str">
        <f>Tabla8[[#This Row],[Numero Documento]]&amp;Tabla8[[#This Row],[PROG]]&amp;LEFT(Tabla8[[#This Row],[Tipo Empleado]],3)</f>
        <v>0310285647713FIJ</v>
      </c>
      <c r="E1206" s="45" t="s">
        <v>546</v>
      </c>
      <c r="F1206" s="46" t="s">
        <v>8</v>
      </c>
      <c r="G1206" s="45" t="s">
        <v>2639</v>
      </c>
      <c r="H1206" s="45" t="s">
        <v>1707</v>
      </c>
      <c r="I1206" s="47" t="s">
        <v>1456</v>
      </c>
      <c r="J1206" s="46" t="s">
        <v>2605</v>
      </c>
      <c r="K1206" t="str">
        <f t="shared" si="18"/>
        <v>F</v>
      </c>
    </row>
    <row r="1207" spans="1:11">
      <c r="A1207" s="75" t="s">
        <v>2074</v>
      </c>
      <c r="B1207" s="45" t="str">
        <f>_xlfn.XLOOKUP(Tabla8[[#This Row],[Codigo Area Liquidacion]],TBLAREA[PLANTA],TBLAREA[PROG])</f>
        <v>13</v>
      </c>
      <c r="C1207" s="46" t="s">
        <v>11</v>
      </c>
      <c r="D1207" s="45" t="str">
        <f>Tabla8[[#This Row],[Numero Documento]]&amp;Tabla8[[#This Row],[PROG]]&amp;LEFT(Tabla8[[#This Row],[Tipo Empleado]],3)</f>
        <v>0470206312613FIJ</v>
      </c>
      <c r="E1207" s="45" t="s">
        <v>547</v>
      </c>
      <c r="F1207" s="46" t="s">
        <v>8</v>
      </c>
      <c r="G1207" s="45" t="s">
        <v>2639</v>
      </c>
      <c r="H1207" s="45" t="s">
        <v>1707</v>
      </c>
      <c r="I1207" s="47" t="s">
        <v>1456</v>
      </c>
      <c r="J1207" s="46" t="s">
        <v>2604</v>
      </c>
      <c r="K1207" t="str">
        <f t="shared" si="18"/>
        <v>M</v>
      </c>
    </row>
    <row r="1208" spans="1:11">
      <c r="A1208" s="75" t="s">
        <v>2818</v>
      </c>
      <c r="B1208" s="45" t="str">
        <f>_xlfn.XLOOKUP(Tabla8[[#This Row],[Codigo Area Liquidacion]],TBLAREA[PLANTA],TBLAREA[PROG])</f>
        <v>01</v>
      </c>
      <c r="C1208" s="46" t="s">
        <v>2527</v>
      </c>
      <c r="D1208" s="45" t="str">
        <f>Tabla8[[#This Row],[Numero Documento]]&amp;Tabla8[[#This Row],[PROG]]&amp;LEFT(Tabla8[[#This Row],[Tipo Empleado]],3)</f>
        <v>4022496884801EMP</v>
      </c>
      <c r="E1208" s="45" t="s">
        <v>2817</v>
      </c>
      <c r="F1208" s="46" t="s">
        <v>129</v>
      </c>
      <c r="G1208" s="45" t="s">
        <v>2602</v>
      </c>
      <c r="H1208" s="45" t="s">
        <v>3307</v>
      </c>
      <c r="I1208" s="47" t="s">
        <v>3308</v>
      </c>
      <c r="J1208" s="46" t="s">
        <v>2605</v>
      </c>
      <c r="K1208" t="str">
        <f t="shared" si="18"/>
        <v>F</v>
      </c>
    </row>
    <row r="1209" spans="1:11">
      <c r="A1209" s="75" t="s">
        <v>2267</v>
      </c>
      <c r="B1209" s="45" t="str">
        <f>_xlfn.XLOOKUP(Tabla8[[#This Row],[Codigo Area Liquidacion]],TBLAREA[PLANTA],TBLAREA[PROG])</f>
        <v>11</v>
      </c>
      <c r="C1209" s="46" t="s">
        <v>11</v>
      </c>
      <c r="D1209" s="45" t="str">
        <f>Tabla8[[#This Row],[Numero Documento]]&amp;Tabla8[[#This Row],[PROG]]&amp;LEFT(Tabla8[[#This Row],[Tipo Empleado]],3)</f>
        <v>0310200621411FIJ</v>
      </c>
      <c r="E1209" s="45" t="s">
        <v>1049</v>
      </c>
      <c r="F1209" s="46" t="s">
        <v>55</v>
      </c>
      <c r="G1209" s="45" t="s">
        <v>2610</v>
      </c>
      <c r="H1209" s="45" t="s">
        <v>601</v>
      </c>
      <c r="I1209" s="47" t="s">
        <v>1453</v>
      </c>
      <c r="J1209" s="46" t="s">
        <v>2605</v>
      </c>
      <c r="K1209" t="str">
        <f t="shared" si="18"/>
        <v>F</v>
      </c>
    </row>
    <row r="1210" spans="1:11">
      <c r="A1210" s="75" t="s">
        <v>2526</v>
      </c>
      <c r="B1210" s="45" t="str">
        <f>_xlfn.XLOOKUP(Tabla8[[#This Row],[Codigo Area Liquidacion]],TBLAREA[PLANTA],TBLAREA[PROG])</f>
        <v>01</v>
      </c>
      <c r="C1210" s="46" t="s">
        <v>2535</v>
      </c>
      <c r="D1210" s="45" t="str">
        <f>Tabla8[[#This Row],[Numero Documento]]&amp;Tabla8[[#This Row],[PROG]]&amp;LEFT(Tabla8[[#This Row],[Tipo Empleado]],3)</f>
        <v>0011169591201PER</v>
      </c>
      <c r="E1210" s="45" t="s">
        <v>1446</v>
      </c>
      <c r="F1210" s="46" t="s">
        <v>895</v>
      </c>
      <c r="G1210" s="45" t="s">
        <v>2602</v>
      </c>
      <c r="H1210" s="45" t="s">
        <v>943</v>
      </c>
      <c r="I1210" s="47" t="s">
        <v>1458</v>
      </c>
      <c r="J1210" s="46" t="s">
        <v>2604</v>
      </c>
      <c r="K1210" t="str">
        <f t="shared" si="18"/>
        <v>M</v>
      </c>
    </row>
    <row r="1211" spans="1:11">
      <c r="A1211" s="78" t="s">
        <v>2268</v>
      </c>
      <c r="B1211" s="45" t="str">
        <f>_xlfn.XLOOKUP(Tabla8[[#This Row],[Codigo Area Liquidacion]],TBLAREA[PLANTA],TBLAREA[PROG])</f>
        <v>11</v>
      </c>
      <c r="C1211" s="46" t="s">
        <v>11</v>
      </c>
      <c r="D1211" s="45" t="str">
        <f>Tabla8[[#This Row],[Numero Documento]]&amp;Tabla8[[#This Row],[PROG]]&amp;LEFT(Tabla8[[#This Row],[Tipo Empleado]],3)</f>
        <v>0310102581911FIJ</v>
      </c>
      <c r="E1211" s="45" t="s">
        <v>71</v>
      </c>
      <c r="F1211" s="46" t="s">
        <v>72</v>
      </c>
      <c r="G1211" s="45" t="s">
        <v>2610</v>
      </c>
      <c r="H1211" s="45" t="s">
        <v>18</v>
      </c>
      <c r="I1211" s="47" t="s">
        <v>1508</v>
      </c>
      <c r="J1211" s="46" t="s">
        <v>2605</v>
      </c>
      <c r="K1211" t="str">
        <f t="shared" si="18"/>
        <v>F</v>
      </c>
    </row>
    <row r="1212" spans="1:11">
      <c r="A1212" s="78" t="s">
        <v>2269</v>
      </c>
      <c r="B1212" s="45" t="str">
        <f>_xlfn.XLOOKUP(Tabla8[[#This Row],[Codigo Area Liquidacion]],TBLAREA[PLANTA],TBLAREA[PROG])</f>
        <v>11</v>
      </c>
      <c r="C1212" s="46" t="s">
        <v>11</v>
      </c>
      <c r="D1212" s="45" t="str">
        <f>Tabla8[[#This Row],[Numero Documento]]&amp;Tabla8[[#This Row],[PROG]]&amp;LEFT(Tabla8[[#This Row],[Tipo Empleado]],3)</f>
        <v>0010488345911FIJ</v>
      </c>
      <c r="E1212" s="45" t="s">
        <v>103</v>
      </c>
      <c r="F1212" s="46" t="s">
        <v>104</v>
      </c>
      <c r="G1212" s="45" t="s">
        <v>2610</v>
      </c>
      <c r="H1212" s="45" t="s">
        <v>73</v>
      </c>
      <c r="I1212" s="47" t="s">
        <v>1463</v>
      </c>
      <c r="J1212" s="46" t="s">
        <v>2605</v>
      </c>
      <c r="K1212" t="str">
        <f t="shared" si="18"/>
        <v>F</v>
      </c>
    </row>
    <row r="1213" spans="1:11">
      <c r="A1213" s="78" t="s">
        <v>2075</v>
      </c>
      <c r="B1213" s="45" t="str">
        <f>_xlfn.XLOOKUP(Tabla8[[#This Row],[Codigo Area Liquidacion]],TBLAREA[PLANTA],TBLAREA[PROG])</f>
        <v>13</v>
      </c>
      <c r="C1213" s="46" t="s">
        <v>11</v>
      </c>
      <c r="D1213" s="45" t="str">
        <f>Tabla8[[#This Row],[Numero Documento]]&amp;Tabla8[[#This Row],[PROG]]&amp;LEFT(Tabla8[[#This Row],[Tipo Empleado]],3)</f>
        <v>0010560523213FIJ</v>
      </c>
      <c r="E1213" s="45" t="s">
        <v>548</v>
      </c>
      <c r="F1213" s="46" t="s">
        <v>549</v>
      </c>
      <c r="G1213" s="45" t="s">
        <v>2639</v>
      </c>
      <c r="H1213" s="45" t="s">
        <v>1707</v>
      </c>
      <c r="I1213" s="47" t="s">
        <v>1456</v>
      </c>
      <c r="J1213" s="46" t="s">
        <v>2605</v>
      </c>
      <c r="K1213" t="str">
        <f t="shared" si="18"/>
        <v>F</v>
      </c>
    </row>
    <row r="1214" spans="1:11">
      <c r="A1214" s="75" t="s">
        <v>2089</v>
      </c>
      <c r="B1214" s="45" t="str">
        <f>_xlfn.XLOOKUP(Tabla8[[#This Row],[Codigo Area Liquidacion]],TBLAREA[PLANTA],TBLAREA[PROG])</f>
        <v>13</v>
      </c>
      <c r="C1214" s="46" t="s">
        <v>11</v>
      </c>
      <c r="D1214" s="45" t="str">
        <f>Tabla8[[#This Row],[Numero Documento]]&amp;Tabla8[[#This Row],[PROG]]&amp;LEFT(Tabla8[[#This Row],[Tipo Empleado]],3)</f>
        <v>0010998783413FIJ</v>
      </c>
      <c r="E1214" s="45" t="s">
        <v>550</v>
      </c>
      <c r="F1214" s="46" t="s">
        <v>551</v>
      </c>
      <c r="G1214" s="45" t="s">
        <v>2639</v>
      </c>
      <c r="H1214" s="45" t="s">
        <v>1714</v>
      </c>
      <c r="I1214" s="47" t="s">
        <v>1452</v>
      </c>
      <c r="J1214" s="46" t="s">
        <v>2605</v>
      </c>
      <c r="K1214" t="str">
        <f t="shared" si="18"/>
        <v>F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S1236"/>
  <sheetViews>
    <sheetView topLeftCell="F1177" zoomScale="85" zoomScaleNormal="85" workbookViewId="0"/>
  </sheetViews>
  <sheetFormatPr defaultColWidth="11.42578125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40" bestFit="1" customWidth="1"/>
    <col min="7" max="7" width="47.140625" style="40" bestFit="1" customWidth="1"/>
    <col min="8" max="8" width="21.85546875" style="40" bestFit="1" customWidth="1"/>
    <col min="9" max="9" width="21.42578125" style="55" customWidth="1"/>
    <col min="10" max="10" width="36.42578125" style="40" bestFit="1" customWidth="1"/>
    <col min="11" max="11" width="25.28515625" style="40" bestFit="1" customWidth="1"/>
    <col min="12" max="12" width="12.7109375" style="40" bestFit="1" customWidth="1"/>
    <col min="13" max="13" width="10.5703125" style="40" bestFit="1" customWidth="1"/>
    <col min="14" max="14" width="10" style="40" bestFit="1" customWidth="1"/>
    <col min="15" max="15" width="10.42578125" style="40" bestFit="1" customWidth="1"/>
    <col min="16" max="16" width="17.85546875" style="40" bestFit="1" customWidth="1"/>
    <col min="17" max="17" width="12" style="40" bestFit="1" customWidth="1"/>
    <col min="18" max="18" width="9.42578125" bestFit="1" customWidth="1"/>
    <col min="19" max="19" width="18.5703125" bestFit="1" customWidth="1"/>
  </cols>
  <sheetData>
    <row r="1" spans="1:19" ht="90.75" customHeight="1"/>
    <row r="2" spans="1:19">
      <c r="A2" s="41" t="s">
        <v>2564</v>
      </c>
      <c r="B2" s="41" t="s">
        <v>2565</v>
      </c>
      <c r="C2" s="41" t="s">
        <v>2569</v>
      </c>
      <c r="D2" s="41" t="s">
        <v>3191</v>
      </c>
      <c r="E2" s="41" t="s">
        <v>2758</v>
      </c>
      <c r="F2" s="41" t="s">
        <v>2759</v>
      </c>
      <c r="G2" s="41" t="s">
        <v>1733</v>
      </c>
      <c r="H2" s="41" t="s">
        <v>3341</v>
      </c>
      <c r="I2" s="56" t="s">
        <v>3247</v>
      </c>
      <c r="J2" s="41" t="s">
        <v>2695</v>
      </c>
      <c r="K2" s="41" t="s">
        <v>3340</v>
      </c>
      <c r="L2" s="42" t="s">
        <v>1759</v>
      </c>
      <c r="M2" s="42" t="s">
        <v>3</v>
      </c>
      <c r="N2" s="42" t="s">
        <v>4</v>
      </c>
      <c r="O2" s="42" t="s">
        <v>5</v>
      </c>
      <c r="P2" s="42" t="s">
        <v>1429</v>
      </c>
      <c r="Q2" s="42" t="s">
        <v>1760</v>
      </c>
      <c r="R2" s="41" t="s">
        <v>2651</v>
      </c>
      <c r="S2" s="41" t="s">
        <v>3193</v>
      </c>
    </row>
    <row r="3" spans="1:19" hidden="1">
      <c r="A3" s="48" t="s">
        <v>2539</v>
      </c>
      <c r="B3" s="48" t="s">
        <v>1931</v>
      </c>
      <c r="C3" s="48" t="s">
        <v>2570</v>
      </c>
      <c r="D3" s="48" t="str">
        <f>Tabla15[[#This Row],[cedula]]&amp;Tabla15[[#This Row],[prog]]&amp;LEFT(Tabla15[[#This Row],[TIPO]],3)</f>
        <v>0010073246001FIJ</v>
      </c>
      <c r="E3" s="48" t="s">
        <v>3309</v>
      </c>
      <c r="F3" s="48" t="s">
        <v>1393</v>
      </c>
      <c r="G3" s="48" t="s">
        <v>943</v>
      </c>
      <c r="H3" s="48" t="s">
        <v>11</v>
      </c>
      <c r="I3" s="73">
        <f>_xlfn.XLOOKUP(Tabla15[[#This Row],[cedula]],TCARRERA[CEDULA],TCARRERA[CATEGORIA DEL SERVIDOR],0)</f>
        <v>0</v>
      </c>
      <c r="J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" s="48" t="str">
        <f>IF(ISTEXT(Tabla15[[#This Row],[CARRERA]]),Tabla15[[#This Row],[CARRERA]],Tabla15[[#This Row],[STATUS]])</f>
        <v>FIJO</v>
      </c>
      <c r="L3" s="57">
        <v>300000</v>
      </c>
      <c r="M3" s="60">
        <v>60194.42</v>
      </c>
      <c r="N3" s="57">
        <v>4943.8</v>
      </c>
      <c r="O3" s="57">
        <v>8610</v>
      </c>
      <c r="P3" s="25">
        <f>Tabla15[[#This Row],[sbruto]]-Tabla15[[#This Row],[ISR]]-Tabla15[[#This Row],[SFS]]-Tabla15[[#This Row],[AFP]]-Tabla15[[#This Row],[sneto]]</f>
        <v>2025.0000000000291</v>
      </c>
      <c r="Q3" s="25">
        <v>224226.78</v>
      </c>
      <c r="R3" s="48" t="str">
        <f>_xlfn.XLOOKUP(Tabla15[[#This Row],[cedula]],Tabla8[Numero Documento],Tabla8[Gen])</f>
        <v>F</v>
      </c>
      <c r="S3" s="48" t="str">
        <f>_xlfn.XLOOKUP(Tabla15[[#This Row],[cedula]],Tabla8[Numero Documento],Tabla8[Lugar Funciones Codigo])</f>
        <v>01.83</v>
      </c>
    </row>
    <row r="4" spans="1:19" hidden="1">
      <c r="A4" s="48" t="s">
        <v>2539</v>
      </c>
      <c r="B4" s="48" t="s">
        <v>2399</v>
      </c>
      <c r="C4" s="48" t="s">
        <v>2570</v>
      </c>
      <c r="D4" s="48" t="str">
        <f>Tabla15[[#This Row],[cedula]]&amp;Tabla15[[#This Row],[prog]]&amp;LEFT(Tabla15[[#This Row],[TIPO]],3)</f>
        <v>4022394301601FIJ</v>
      </c>
      <c r="E4" s="48" t="s">
        <v>1754</v>
      </c>
      <c r="F4" s="48" t="s">
        <v>2662</v>
      </c>
      <c r="G4" s="48" t="s">
        <v>943</v>
      </c>
      <c r="H4" s="48" t="s">
        <v>11</v>
      </c>
      <c r="I4" s="73">
        <f>_xlfn.XLOOKUP(Tabla15[[#This Row],[cedula]],TCARRERA[CEDULA],TCARRERA[CATEGORIA DEL SERVIDOR],0)</f>
        <v>0</v>
      </c>
      <c r="J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4" s="48" t="str">
        <f>IF(ISTEXT(Tabla15[[#This Row],[CARRERA]]),Tabla15[[#This Row],[CARRERA]],Tabla15[[#This Row],[STATUS]])</f>
        <v>FIJO</v>
      </c>
      <c r="L4" s="57">
        <v>200000</v>
      </c>
      <c r="M4" s="61">
        <v>35911.919999999998</v>
      </c>
      <c r="N4" s="57">
        <v>4943.8</v>
      </c>
      <c r="O4" s="57">
        <v>5740</v>
      </c>
      <c r="P4" s="25">
        <f>Tabla15[[#This Row],[sbruto]]-Tabla15[[#This Row],[ISR]]-Tabla15[[#This Row],[SFS]]-Tabla15[[#This Row],[AFP]]-Tabla15[[#This Row],[sneto]]</f>
        <v>25.000000000029104</v>
      </c>
      <c r="Q4" s="25">
        <v>153379.28</v>
      </c>
      <c r="R4" s="48" t="str">
        <f>_xlfn.XLOOKUP(Tabla15[[#This Row],[cedula]],Tabla8[Numero Documento],Tabla8[Gen])</f>
        <v>M</v>
      </c>
      <c r="S4" s="48" t="str">
        <f>_xlfn.XLOOKUP(Tabla15[[#This Row],[cedula]],Tabla8[Numero Documento],Tabla8[Lugar Funciones Codigo])</f>
        <v>01.83</v>
      </c>
    </row>
    <row r="5" spans="1:19" hidden="1">
      <c r="A5" s="48" t="s">
        <v>2539</v>
      </c>
      <c r="B5" s="48" t="s">
        <v>1787</v>
      </c>
      <c r="C5" s="48" t="s">
        <v>2570</v>
      </c>
      <c r="D5" s="48" t="str">
        <f>Tabla15[[#This Row],[cedula]]&amp;Tabla15[[#This Row],[prog]]&amp;LEFT(Tabla15[[#This Row],[TIPO]],3)</f>
        <v>0011534458201FIJ</v>
      </c>
      <c r="E5" s="48" t="s">
        <v>646</v>
      </c>
      <c r="F5" s="48" t="s">
        <v>100</v>
      </c>
      <c r="G5" s="48" t="s">
        <v>943</v>
      </c>
      <c r="H5" s="48" t="s">
        <v>11</v>
      </c>
      <c r="I5" s="73">
        <f>_xlfn.XLOOKUP(Tabla15[[#This Row],[cedula]],TCARRERA[CEDULA],TCARRERA[CATEGORIA DEL SERVIDOR],0)</f>
        <v>0</v>
      </c>
      <c r="J5" s="4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5" s="48" t="str">
        <f>IF(ISTEXT(Tabla15[[#This Row],[CARRERA]]),Tabla15[[#This Row],[CARRERA]],Tabla15[[#This Row],[STATUS]])</f>
        <v>EMPLEADO DE CONFIANZA</v>
      </c>
      <c r="L5" s="57">
        <v>180000</v>
      </c>
      <c r="M5" s="61">
        <v>31055.42</v>
      </c>
      <c r="N5" s="57">
        <v>4943.8</v>
      </c>
      <c r="O5" s="57">
        <v>5166</v>
      </c>
      <c r="P5" s="25">
        <f>Tabla15[[#This Row],[sbruto]]-Tabla15[[#This Row],[ISR]]-Tabla15[[#This Row],[SFS]]-Tabla15[[#This Row],[AFP]]-Tabla15[[#This Row],[sneto]]</f>
        <v>1025.0000000000291</v>
      </c>
      <c r="Q5" s="25">
        <v>137809.78</v>
      </c>
      <c r="R5" s="48" t="str">
        <f>_xlfn.XLOOKUP(Tabla15[[#This Row],[cedula]],Tabla8[Numero Documento],Tabla8[Gen])</f>
        <v>F</v>
      </c>
      <c r="S5" s="48" t="str">
        <f>_xlfn.XLOOKUP(Tabla15[[#This Row],[cedula]],Tabla8[Numero Documento],Tabla8[Lugar Funciones Codigo])</f>
        <v>01.83</v>
      </c>
    </row>
    <row r="6" spans="1:19" hidden="1">
      <c r="A6" s="48" t="s">
        <v>2539</v>
      </c>
      <c r="B6" s="48" t="s">
        <v>2212</v>
      </c>
      <c r="C6" s="48" t="s">
        <v>2570</v>
      </c>
      <c r="D6" s="48" t="str">
        <f>Tabla15[[#This Row],[cedula]]&amp;Tabla15[[#This Row],[prog]]&amp;LEFT(Tabla15[[#This Row],[TIPO]],3)</f>
        <v>0011643205501FIJ</v>
      </c>
      <c r="E6" s="48" t="s">
        <v>931</v>
      </c>
      <c r="F6" s="48" t="s">
        <v>647</v>
      </c>
      <c r="G6" s="48" t="s">
        <v>943</v>
      </c>
      <c r="H6" s="48" t="s">
        <v>11</v>
      </c>
      <c r="I6" s="73">
        <f>_xlfn.XLOOKUP(Tabla15[[#This Row],[cedula]],TCARRERA[CEDULA],TCARRERA[CATEGORIA DEL SERVIDOR],0)</f>
        <v>0</v>
      </c>
      <c r="J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" s="48" t="str">
        <f>IF(ISTEXT(Tabla15[[#This Row],[CARRERA]]),Tabla15[[#This Row],[CARRERA]],Tabla15[[#This Row],[STATUS]])</f>
        <v>FIJO</v>
      </c>
      <c r="L6" s="57">
        <v>180000</v>
      </c>
      <c r="M6" s="58">
        <v>31055.42</v>
      </c>
      <c r="N6" s="57">
        <v>4943.8</v>
      </c>
      <c r="O6" s="57">
        <v>5166</v>
      </c>
      <c r="P6" s="25">
        <f>Tabla15[[#This Row],[sbruto]]-Tabla15[[#This Row],[ISR]]-Tabla15[[#This Row],[SFS]]-Tabla15[[#This Row],[AFP]]-Tabla15[[#This Row],[sneto]]</f>
        <v>25.000000000029104</v>
      </c>
      <c r="Q6" s="25">
        <v>138809.78</v>
      </c>
      <c r="R6" s="48" t="str">
        <f>_xlfn.XLOOKUP(Tabla15[[#This Row],[cedula]],Tabla8[Numero Documento],Tabla8[Gen])</f>
        <v>M</v>
      </c>
      <c r="S6" s="48" t="str">
        <f>_xlfn.XLOOKUP(Tabla15[[#This Row],[cedula]],Tabla8[Numero Documento],Tabla8[Lugar Funciones Codigo])</f>
        <v>01.83</v>
      </c>
    </row>
    <row r="7" spans="1:19" hidden="1">
      <c r="A7" s="48" t="s">
        <v>3319</v>
      </c>
      <c r="B7" s="48" t="s">
        <v>3321</v>
      </c>
      <c r="C7" s="48" t="s">
        <v>2570</v>
      </c>
      <c r="D7" s="48" t="str">
        <f>Tabla15[[#This Row],[cedula]]&amp;Tabla15[[#This Row],[prog]]&amp;LEFT(Tabla15[[#This Row],[TIPO]],3)</f>
        <v>0011824362501CAR</v>
      </c>
      <c r="E7" s="48" t="s">
        <v>3356</v>
      </c>
      <c r="F7" s="48" t="s">
        <v>3357</v>
      </c>
      <c r="G7" s="48" t="s">
        <v>943</v>
      </c>
      <c r="H7" s="48" t="s">
        <v>3320</v>
      </c>
      <c r="I7" s="73">
        <f>_xlfn.XLOOKUP(Tabla15[[#This Row],[cedula]],TCARRERA[CEDULA],TCARRERA[CATEGORIA DEL SERVIDOR],0)</f>
        <v>0</v>
      </c>
      <c r="J7" s="4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" s="48" t="str">
        <f>IF(ISTEXT(Tabla15[[#This Row],[CARRERA]]),Tabla15[[#This Row],[CARRERA]],Tabla15[[#This Row],[STATUS]])</f>
        <v>CARACTER EVENTUAL</v>
      </c>
      <c r="L7" s="57">
        <v>175000</v>
      </c>
      <c r="M7" s="57">
        <v>29841.29</v>
      </c>
      <c r="N7" s="57">
        <v>4943.8</v>
      </c>
      <c r="O7" s="57">
        <v>5022.5</v>
      </c>
      <c r="P7" s="25">
        <f>Tabla15[[#This Row],[sbruto]]-Tabla15[[#This Row],[ISR]]-Tabla15[[#This Row],[SFS]]-Tabla15[[#This Row],[AFP]]-Tabla15[[#This Row],[sneto]]</f>
        <v>25</v>
      </c>
      <c r="Q7" s="25">
        <v>135167.41</v>
      </c>
      <c r="R7" s="48" t="str">
        <f>_xlfn.XLOOKUP(Tabla15[[#This Row],[cedula]],Tabla8[Numero Documento],Tabla8[Gen])</f>
        <v>F</v>
      </c>
      <c r="S7" s="48" t="str">
        <f>_xlfn.XLOOKUP(Tabla15[[#This Row],[cedula]],Tabla8[Numero Documento],Tabla8[Lugar Funciones Codigo])</f>
        <v>01.83</v>
      </c>
    </row>
    <row r="8" spans="1:19" hidden="1">
      <c r="A8" s="48" t="s">
        <v>2539</v>
      </c>
      <c r="B8" s="48" t="s">
        <v>3262</v>
      </c>
      <c r="C8" s="48" t="s">
        <v>2570</v>
      </c>
      <c r="D8" s="48" t="str">
        <f>Tabla15[[#This Row],[cedula]]&amp;Tabla15[[#This Row],[prog]]&amp;LEFT(Tabla15[[#This Row],[TIPO]],3)</f>
        <v>2230080624101FIJ</v>
      </c>
      <c r="E8" s="48" t="s">
        <v>3283</v>
      </c>
      <c r="F8" s="48" t="s">
        <v>1434</v>
      </c>
      <c r="G8" s="48" t="s">
        <v>943</v>
      </c>
      <c r="H8" s="48" t="s">
        <v>11</v>
      </c>
      <c r="I8" s="73">
        <f>_xlfn.XLOOKUP(Tabla15[[#This Row],[cedula]],TCARRERA[CEDULA],TCARRERA[CATEGORIA DEL SERVIDOR],0)</f>
        <v>0</v>
      </c>
      <c r="J8" s="4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48" t="str">
        <f>IF(ISTEXT(Tabla15[[#This Row],[CARRERA]]),Tabla15[[#This Row],[CARRERA]],Tabla15[[#This Row],[STATUS]])</f>
        <v>EMPLEADO DE CONFIANZA</v>
      </c>
      <c r="L8" s="57">
        <v>175000</v>
      </c>
      <c r="M8" s="61">
        <v>29841.29</v>
      </c>
      <c r="N8" s="57">
        <v>4943.8</v>
      </c>
      <c r="O8" s="57">
        <v>5022.5</v>
      </c>
      <c r="P8" s="25">
        <f>Tabla15[[#This Row],[sbruto]]-Tabla15[[#This Row],[ISR]]-Tabla15[[#This Row],[SFS]]-Tabla15[[#This Row],[AFP]]-Tabla15[[#This Row],[sneto]]</f>
        <v>25</v>
      </c>
      <c r="Q8" s="25">
        <v>135167.41</v>
      </c>
      <c r="R8" s="48" t="str">
        <f>_xlfn.XLOOKUP(Tabla15[[#This Row],[cedula]],Tabla8[Numero Documento],Tabla8[Gen])</f>
        <v>F</v>
      </c>
      <c r="S8" s="48" t="str">
        <f>_xlfn.XLOOKUP(Tabla15[[#This Row],[cedula]],Tabla8[Numero Documento],Tabla8[Lugar Funciones Codigo])</f>
        <v>01.83</v>
      </c>
    </row>
    <row r="9" spans="1:19" hidden="1">
      <c r="A9" s="48" t="s">
        <v>2539</v>
      </c>
      <c r="B9" s="48" t="s">
        <v>1973</v>
      </c>
      <c r="C9" s="48" t="s">
        <v>2570</v>
      </c>
      <c r="D9" s="48" t="str">
        <f>Tabla15[[#This Row],[cedula]]&amp;Tabla15[[#This Row],[prog]]&amp;LEFT(Tabla15[[#This Row],[TIPO]],3)</f>
        <v>0011239556101FIJ</v>
      </c>
      <c r="E9" s="48" t="s">
        <v>1681</v>
      </c>
      <c r="F9" s="48" t="s">
        <v>996</v>
      </c>
      <c r="G9" s="48" t="s">
        <v>943</v>
      </c>
      <c r="H9" s="48" t="s">
        <v>11</v>
      </c>
      <c r="I9" s="73">
        <f>_xlfn.XLOOKUP(Tabla15[[#This Row],[cedula]],TCARRERA[CEDULA],TCARRERA[CATEGORIA DEL SERVIDOR],0)</f>
        <v>0</v>
      </c>
      <c r="J9" s="4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48" t="str">
        <f>IF(ISTEXT(Tabla15[[#This Row],[CARRERA]]),Tabla15[[#This Row],[CARRERA]],Tabla15[[#This Row],[STATUS]])</f>
        <v>EMPLEADO DE CONFIANZA</v>
      </c>
      <c r="L9" s="57">
        <v>175000</v>
      </c>
      <c r="M9" s="60">
        <v>29841.29</v>
      </c>
      <c r="N9" s="57">
        <v>4943.8</v>
      </c>
      <c r="O9" s="57">
        <v>5022.5</v>
      </c>
      <c r="P9" s="25">
        <f>Tabla15[[#This Row],[sbruto]]-Tabla15[[#This Row],[ISR]]-Tabla15[[#This Row],[SFS]]-Tabla15[[#This Row],[AFP]]-Tabla15[[#This Row],[sneto]]</f>
        <v>25</v>
      </c>
      <c r="Q9" s="25">
        <v>135167.41</v>
      </c>
      <c r="R9" s="48" t="str">
        <f>_xlfn.XLOOKUP(Tabla15[[#This Row],[cedula]],Tabla8[Numero Documento],Tabla8[Gen])</f>
        <v>M</v>
      </c>
      <c r="S9" s="48" t="str">
        <f>_xlfn.XLOOKUP(Tabla15[[#This Row],[cedula]],Tabla8[Numero Documento],Tabla8[Lugar Funciones Codigo])</f>
        <v>01.83</v>
      </c>
    </row>
    <row r="10" spans="1:19" hidden="1">
      <c r="A10" s="48" t="s">
        <v>2539</v>
      </c>
      <c r="B10" s="48" t="s">
        <v>2846</v>
      </c>
      <c r="C10" s="48" t="s">
        <v>2570</v>
      </c>
      <c r="D10" s="48" t="str">
        <f>Tabla15[[#This Row],[cedula]]&amp;Tabla15[[#This Row],[prog]]&amp;LEFT(Tabla15[[#This Row],[TIPO]],3)</f>
        <v>0011844133601FIJ</v>
      </c>
      <c r="E10" s="48" t="s">
        <v>2845</v>
      </c>
      <c r="F10" s="48" t="s">
        <v>1434</v>
      </c>
      <c r="G10" s="48" t="s">
        <v>943</v>
      </c>
      <c r="H10" s="48" t="s">
        <v>11</v>
      </c>
      <c r="I10" s="73">
        <f>_xlfn.XLOOKUP(Tabla15[[#This Row],[cedula]],TCARRERA[CEDULA],TCARRERA[CATEGORIA DEL SERVIDOR],0)</f>
        <v>0</v>
      </c>
      <c r="J10" s="4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48" t="str">
        <f>IF(ISTEXT(Tabla15[[#This Row],[CARRERA]]),Tabla15[[#This Row],[CARRERA]],Tabla15[[#This Row],[STATUS]])</f>
        <v>EMPLEADO DE CONFIANZA</v>
      </c>
      <c r="L10" s="57">
        <v>170000</v>
      </c>
      <c r="M10" s="61">
        <v>28627.17</v>
      </c>
      <c r="N10" s="57">
        <v>4943.8</v>
      </c>
      <c r="O10" s="57">
        <v>4879</v>
      </c>
      <c r="P10" s="25">
        <f>Tabla15[[#This Row],[sbruto]]-Tabla15[[#This Row],[ISR]]-Tabla15[[#This Row],[SFS]]-Tabla15[[#This Row],[AFP]]-Tabla15[[#This Row],[sneto]]</f>
        <v>25.000000000029104</v>
      </c>
      <c r="Q10" s="25">
        <v>131525.03</v>
      </c>
      <c r="R10" s="48" t="str">
        <f>_xlfn.XLOOKUP(Tabla15[[#This Row],[cedula]],Tabla8[Numero Documento],Tabla8[Gen])</f>
        <v>F</v>
      </c>
      <c r="S10" s="48" t="str">
        <f>_xlfn.XLOOKUP(Tabla15[[#This Row],[cedula]],Tabla8[Numero Documento],Tabla8[Lugar Funciones Codigo])</f>
        <v>01.83</v>
      </c>
    </row>
    <row r="11" spans="1:19" hidden="1">
      <c r="A11" s="48" t="s">
        <v>3319</v>
      </c>
      <c r="B11" s="48" t="s">
        <v>3329</v>
      </c>
      <c r="C11" s="48" t="s">
        <v>2570</v>
      </c>
      <c r="D11" s="48" t="str">
        <f>Tabla15[[#This Row],[cedula]]&amp;Tabla15[[#This Row],[prog]]&amp;LEFT(Tabla15[[#This Row],[TIPO]],3)</f>
        <v>0011776215301CAR</v>
      </c>
      <c r="E11" s="48" t="s">
        <v>3328</v>
      </c>
      <c r="F11" s="48" t="s">
        <v>3369</v>
      </c>
      <c r="G11" s="48" t="s">
        <v>943</v>
      </c>
      <c r="H11" s="48" t="s">
        <v>3320</v>
      </c>
      <c r="I11" s="73">
        <f>_xlfn.XLOOKUP(Tabla15[[#This Row],[cedula]],TCARRERA[CEDULA],TCARRERA[CATEGORIA DEL SERVIDOR],0)</f>
        <v>0</v>
      </c>
      <c r="J11" s="4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1" s="48" t="str">
        <f>IF(ISTEXT(Tabla15[[#This Row],[CARRERA]]),Tabla15[[#This Row],[CARRERA]],Tabla15[[#This Row],[STATUS]])</f>
        <v>CARACTER EVENTUAL</v>
      </c>
      <c r="L11" s="57">
        <v>150000</v>
      </c>
      <c r="M11" s="60">
        <v>23866.62</v>
      </c>
      <c r="N11" s="57">
        <v>4560</v>
      </c>
      <c r="O11" s="57">
        <v>4305</v>
      </c>
      <c r="P11" s="25">
        <f>Tabla15[[#This Row],[sbruto]]-Tabla15[[#This Row],[ISR]]-Tabla15[[#This Row],[SFS]]-Tabla15[[#This Row],[AFP]]-Tabla15[[#This Row],[sneto]]</f>
        <v>25</v>
      </c>
      <c r="Q11" s="25">
        <v>117243.38</v>
      </c>
      <c r="R11" s="48" t="str">
        <f>_xlfn.XLOOKUP(Tabla15[[#This Row],[cedula]],Tabla8[Numero Documento],Tabla8[Gen])</f>
        <v>F</v>
      </c>
      <c r="S11" s="48" t="str">
        <f>_xlfn.XLOOKUP(Tabla15[[#This Row],[cedula]],Tabla8[Numero Documento],Tabla8[Lugar Funciones Codigo])</f>
        <v>01.83</v>
      </c>
    </row>
    <row r="12" spans="1:19" hidden="1">
      <c r="A12" s="48" t="s">
        <v>2539</v>
      </c>
      <c r="B12" s="48" t="s">
        <v>1913</v>
      </c>
      <c r="C12" s="48" t="s">
        <v>2570</v>
      </c>
      <c r="D12" s="48" t="str">
        <f>Tabla15[[#This Row],[cedula]]&amp;Tabla15[[#This Row],[prog]]&amp;LEFT(Tabla15[[#This Row],[TIPO]],3)</f>
        <v>0010062150701FIJ</v>
      </c>
      <c r="E12" s="48" t="s">
        <v>915</v>
      </c>
      <c r="F12" s="48" t="s">
        <v>916</v>
      </c>
      <c r="G12" s="48" t="s">
        <v>943</v>
      </c>
      <c r="H12" s="48" t="s">
        <v>11</v>
      </c>
      <c r="I12" s="73">
        <f>_xlfn.XLOOKUP(Tabla15[[#This Row],[cedula]],TCARRERA[CEDULA],TCARRERA[CATEGORIA DEL SERVIDOR],0)</f>
        <v>0</v>
      </c>
      <c r="J1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2" s="48" t="str">
        <f>IF(ISTEXT(Tabla15[[#This Row],[CARRERA]]),Tabla15[[#This Row],[CARRERA]],Tabla15[[#This Row],[STATUS]])</f>
        <v>FIJO</v>
      </c>
      <c r="L12" s="57">
        <v>150000</v>
      </c>
      <c r="M12" s="60">
        <v>23110.39</v>
      </c>
      <c r="N12" s="57">
        <v>4560</v>
      </c>
      <c r="O12" s="57">
        <v>4305</v>
      </c>
      <c r="P12" s="25">
        <f>Tabla15[[#This Row],[sbruto]]-Tabla15[[#This Row],[ISR]]-Tabla15[[#This Row],[SFS]]-Tabla15[[#This Row],[AFP]]-Tabla15[[#This Row],[sneto]]</f>
        <v>3049.8999999999942</v>
      </c>
      <c r="Q12" s="25">
        <v>114974.71</v>
      </c>
      <c r="R12" s="48" t="str">
        <f>_xlfn.XLOOKUP(Tabla15[[#This Row],[cedula]],Tabla8[Numero Documento],Tabla8[Gen])</f>
        <v>M</v>
      </c>
      <c r="S12" s="48" t="str">
        <f>_xlfn.XLOOKUP(Tabla15[[#This Row],[cedula]],Tabla8[Numero Documento],Tabla8[Lugar Funciones Codigo])</f>
        <v>01.83</v>
      </c>
    </row>
    <row r="13" spans="1:19" hidden="1">
      <c r="A13" s="48" t="s">
        <v>2539</v>
      </c>
      <c r="B13" s="48" t="s">
        <v>1897</v>
      </c>
      <c r="C13" s="48" t="s">
        <v>2570</v>
      </c>
      <c r="D13" s="48" t="str">
        <f>Tabla15[[#This Row],[cedula]]&amp;Tabla15[[#This Row],[prog]]&amp;LEFT(Tabla15[[#This Row],[TIPO]],3)</f>
        <v>0011429542101FIJ</v>
      </c>
      <c r="E13" s="48" t="s">
        <v>1537</v>
      </c>
      <c r="F13" s="48" t="s">
        <v>32</v>
      </c>
      <c r="G13" s="48" t="s">
        <v>943</v>
      </c>
      <c r="H13" s="48" t="s">
        <v>11</v>
      </c>
      <c r="I13" s="73">
        <f>_xlfn.XLOOKUP(Tabla15[[#This Row],[cedula]],TCARRERA[CEDULA],TCARRERA[CATEGORIA DEL SERVIDOR],0)</f>
        <v>0</v>
      </c>
      <c r="J1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3" s="48" t="str">
        <f>IF(ISTEXT(Tabla15[[#This Row],[CARRERA]]),Tabla15[[#This Row],[CARRERA]],Tabla15[[#This Row],[STATUS]])</f>
        <v>FIJO</v>
      </c>
      <c r="L13" s="57">
        <v>145000</v>
      </c>
      <c r="M13" s="57">
        <v>22690.49</v>
      </c>
      <c r="N13" s="57">
        <v>4408</v>
      </c>
      <c r="O13" s="57">
        <v>4161.5</v>
      </c>
      <c r="P13" s="25">
        <f>Tabla15[[#This Row],[sbruto]]-Tabla15[[#This Row],[ISR]]-Tabla15[[#This Row],[SFS]]-Tabla15[[#This Row],[AFP]]-Tabla15[[#This Row],[sneto]]</f>
        <v>425</v>
      </c>
      <c r="Q13" s="25">
        <v>113315.01</v>
      </c>
      <c r="R13" s="48" t="str">
        <f>_xlfn.XLOOKUP(Tabla15[[#This Row],[cedula]],Tabla8[Numero Documento],Tabla8[Gen])</f>
        <v>F</v>
      </c>
      <c r="S13" s="48" t="str">
        <f>_xlfn.XLOOKUP(Tabla15[[#This Row],[cedula]],Tabla8[Numero Documento],Tabla8[Lugar Funciones Codigo])</f>
        <v>01.83</v>
      </c>
    </row>
    <row r="14" spans="1:19" hidden="1">
      <c r="A14" s="48" t="s">
        <v>2539</v>
      </c>
      <c r="B14" s="48" t="s">
        <v>1979</v>
      </c>
      <c r="C14" s="48" t="s">
        <v>2570</v>
      </c>
      <c r="D14" s="48" t="str">
        <f>Tabla15[[#This Row],[cedula]]&amp;Tabla15[[#This Row],[prog]]&amp;LEFT(Tabla15[[#This Row],[TIPO]],3)</f>
        <v>4022037278901FIJ</v>
      </c>
      <c r="E14" s="48" t="s">
        <v>2766</v>
      </c>
      <c r="F14" s="48" t="s">
        <v>996</v>
      </c>
      <c r="G14" s="48" t="s">
        <v>943</v>
      </c>
      <c r="H14" s="48" t="s">
        <v>11</v>
      </c>
      <c r="I14" s="73">
        <f>_xlfn.XLOOKUP(Tabla15[[#This Row],[cedula]],TCARRERA[CEDULA],TCARRERA[CATEGORIA DEL SERVIDOR],0)</f>
        <v>0</v>
      </c>
      <c r="J14" s="4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4" s="48" t="str">
        <f>IF(ISTEXT(Tabla15[[#This Row],[CARRERA]]),Tabla15[[#This Row],[CARRERA]],Tabla15[[#This Row],[STATUS]])</f>
        <v>EMPLEADO DE CONFIANZA</v>
      </c>
      <c r="L14" s="57">
        <v>145000</v>
      </c>
      <c r="M14" s="58">
        <v>22690.49</v>
      </c>
      <c r="N14" s="57">
        <v>4408</v>
      </c>
      <c r="O14" s="57">
        <v>4161.5</v>
      </c>
      <c r="P14" s="25">
        <f>Tabla15[[#This Row],[sbruto]]-Tabla15[[#This Row],[ISR]]-Tabla15[[#This Row],[SFS]]-Tabla15[[#This Row],[AFP]]-Tabla15[[#This Row],[sneto]]</f>
        <v>25</v>
      </c>
      <c r="Q14" s="25">
        <v>113715.01</v>
      </c>
      <c r="R14" s="48" t="str">
        <f>_xlfn.XLOOKUP(Tabla15[[#This Row],[cedula]],Tabla8[Numero Documento],Tabla8[Gen])</f>
        <v>M</v>
      </c>
      <c r="S14" s="48" t="str">
        <f>_xlfn.XLOOKUP(Tabla15[[#This Row],[cedula]],Tabla8[Numero Documento],Tabla8[Lugar Funciones Codigo])</f>
        <v>01.83</v>
      </c>
    </row>
    <row r="15" spans="1:19" hidden="1">
      <c r="A15" s="48" t="s">
        <v>2539</v>
      </c>
      <c r="B15" s="48" t="s">
        <v>2786</v>
      </c>
      <c r="C15" s="48" t="s">
        <v>2570</v>
      </c>
      <c r="D15" s="48" t="str">
        <f>Tabla15[[#This Row],[cedula]]&amp;Tabla15[[#This Row],[prog]]&amp;LEFT(Tabla15[[#This Row],[TIPO]],3)</f>
        <v>0011744866201FIJ</v>
      </c>
      <c r="E15" s="48" t="s">
        <v>2785</v>
      </c>
      <c r="F15" s="48" t="s">
        <v>1434</v>
      </c>
      <c r="G15" s="48" t="s">
        <v>943</v>
      </c>
      <c r="H15" s="48" t="s">
        <v>11</v>
      </c>
      <c r="I15" s="73">
        <f>_xlfn.XLOOKUP(Tabla15[[#This Row],[cedula]],TCARRERA[CEDULA],TCARRERA[CATEGORIA DEL SERVIDOR],0)</f>
        <v>0</v>
      </c>
      <c r="J15" s="4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5" s="48" t="str">
        <f>IF(ISTEXT(Tabla15[[#This Row],[CARRERA]]),Tabla15[[#This Row],[CARRERA]],Tabla15[[#This Row],[STATUS]])</f>
        <v>EMPLEADO DE CONFIANZA</v>
      </c>
      <c r="L15" s="57">
        <v>135000</v>
      </c>
      <c r="M15" s="60">
        <v>20338.240000000002</v>
      </c>
      <c r="N15" s="60">
        <v>4104</v>
      </c>
      <c r="O15" s="60">
        <v>3874.5</v>
      </c>
      <c r="P15" s="25">
        <f>Tabla15[[#This Row],[sbruto]]-Tabla15[[#This Row],[ISR]]-Tabla15[[#This Row],[SFS]]-Tabla15[[#This Row],[AFP]]-Tabla15[[#This Row],[sneto]]</f>
        <v>25</v>
      </c>
      <c r="Q15" s="25">
        <v>106658.26</v>
      </c>
      <c r="R15" s="48" t="str">
        <f>_xlfn.XLOOKUP(Tabla15[[#This Row],[cedula]],Tabla8[Numero Documento],Tabla8[Gen])</f>
        <v>F</v>
      </c>
      <c r="S15" s="48" t="str">
        <f>_xlfn.XLOOKUP(Tabla15[[#This Row],[cedula]],Tabla8[Numero Documento],Tabla8[Lugar Funciones Codigo])</f>
        <v>01.83</v>
      </c>
    </row>
    <row r="16" spans="1:19" hidden="1">
      <c r="A16" s="48" t="s">
        <v>3319</v>
      </c>
      <c r="B16" s="48" t="s">
        <v>3331</v>
      </c>
      <c r="C16" s="48" t="s">
        <v>2570</v>
      </c>
      <c r="D16" s="48" t="str">
        <f>Tabla15[[#This Row],[cedula]]&amp;Tabla15[[#This Row],[prog]]&amp;LEFT(Tabla15[[#This Row],[TIPO]],3)</f>
        <v>0011701859801CAR</v>
      </c>
      <c r="E16" s="48" t="s">
        <v>3330</v>
      </c>
      <c r="F16" s="48" t="s">
        <v>3373</v>
      </c>
      <c r="G16" s="48" t="s">
        <v>943</v>
      </c>
      <c r="H16" s="48" t="s">
        <v>3320</v>
      </c>
      <c r="I16" s="73">
        <f>_xlfn.XLOOKUP(Tabla15[[#This Row],[cedula]],TCARRERA[CEDULA],TCARRERA[CATEGORIA DEL SERVIDOR],0)</f>
        <v>0</v>
      </c>
      <c r="J16" s="4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6" s="48" t="str">
        <f>IF(ISTEXT(Tabla15[[#This Row],[CARRERA]]),Tabla15[[#This Row],[CARRERA]],Tabla15[[#This Row],[STATUS]])</f>
        <v>CARACTER EVENTUAL</v>
      </c>
      <c r="L16" s="57">
        <v>135000</v>
      </c>
      <c r="M16" s="57">
        <v>20338.240000000002</v>
      </c>
      <c r="N16" s="57">
        <v>4104</v>
      </c>
      <c r="O16" s="57">
        <v>3874.5</v>
      </c>
      <c r="P16" s="25">
        <f>Tabla15[[#This Row],[sbruto]]-Tabla15[[#This Row],[ISR]]-Tabla15[[#This Row],[SFS]]-Tabla15[[#This Row],[AFP]]-Tabla15[[#This Row],[sneto]]</f>
        <v>25</v>
      </c>
      <c r="Q16" s="25">
        <v>106658.26</v>
      </c>
      <c r="R16" s="48" t="str">
        <f>_xlfn.XLOOKUP(Tabla15[[#This Row],[cedula]],Tabla8[Numero Documento],Tabla8[Gen])</f>
        <v>F</v>
      </c>
      <c r="S16" s="48" t="str">
        <f>_xlfn.XLOOKUP(Tabla15[[#This Row],[cedula]],Tabla8[Numero Documento],Tabla8[Lugar Funciones Codigo])</f>
        <v>01.83</v>
      </c>
    </row>
    <row r="17" spans="1:19" hidden="1">
      <c r="A17" s="48" t="s">
        <v>2539</v>
      </c>
      <c r="B17" s="48" t="s">
        <v>2864</v>
      </c>
      <c r="C17" s="48" t="s">
        <v>2570</v>
      </c>
      <c r="D17" s="48" t="str">
        <f>Tabla15[[#This Row],[cedula]]&amp;Tabla15[[#This Row],[prog]]&amp;LEFT(Tabla15[[#This Row],[TIPO]],3)</f>
        <v>0010097960801FIJ</v>
      </c>
      <c r="E17" s="48" t="s">
        <v>2863</v>
      </c>
      <c r="F17" s="48" t="s">
        <v>1434</v>
      </c>
      <c r="G17" s="48" t="s">
        <v>943</v>
      </c>
      <c r="H17" s="48" t="s">
        <v>11</v>
      </c>
      <c r="I17" s="73">
        <f>_xlfn.XLOOKUP(Tabla15[[#This Row],[cedula]],TCARRERA[CEDULA],TCARRERA[CATEGORIA DEL SERVIDOR],0)</f>
        <v>0</v>
      </c>
      <c r="J17" s="4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7" s="48" t="str">
        <f>IF(ISTEXT(Tabla15[[#This Row],[CARRERA]]),Tabla15[[#This Row],[CARRERA]],Tabla15[[#This Row],[STATUS]])</f>
        <v>EMPLEADO DE CONFIANZA</v>
      </c>
      <c r="L17" s="57">
        <v>135000</v>
      </c>
      <c r="M17" s="60">
        <v>20338.240000000002</v>
      </c>
      <c r="N17" s="57">
        <v>4104</v>
      </c>
      <c r="O17" s="57">
        <v>3874.5</v>
      </c>
      <c r="P17" s="25">
        <f>Tabla15[[#This Row],[sbruto]]-Tabla15[[#This Row],[ISR]]-Tabla15[[#This Row],[SFS]]-Tabla15[[#This Row],[AFP]]-Tabla15[[#This Row],[sneto]]</f>
        <v>25</v>
      </c>
      <c r="Q17" s="25">
        <v>106658.26</v>
      </c>
      <c r="R17" s="48" t="str">
        <f>_xlfn.XLOOKUP(Tabla15[[#This Row],[cedula]],Tabla8[Numero Documento],Tabla8[Gen])</f>
        <v>M</v>
      </c>
      <c r="S17" s="48" t="str">
        <f>_xlfn.XLOOKUP(Tabla15[[#This Row],[cedula]],Tabla8[Numero Documento],Tabla8[Lugar Funciones Codigo])</f>
        <v>01.83</v>
      </c>
    </row>
    <row r="18" spans="1:19" hidden="1">
      <c r="A18" s="48" t="s">
        <v>2539</v>
      </c>
      <c r="B18" s="48" t="s">
        <v>2092</v>
      </c>
      <c r="C18" s="48" t="s">
        <v>2570</v>
      </c>
      <c r="D18" s="48" t="str">
        <f>Tabla15[[#This Row],[cedula]]&amp;Tabla15[[#This Row],[prog]]&amp;LEFT(Tabla15[[#This Row],[TIPO]],3)</f>
        <v>0010930735501FIJ</v>
      </c>
      <c r="E18" s="48" t="s">
        <v>220</v>
      </c>
      <c r="F18" s="48" t="s">
        <v>59</v>
      </c>
      <c r="G18" s="48" t="s">
        <v>943</v>
      </c>
      <c r="H18" s="48" t="s">
        <v>11</v>
      </c>
      <c r="I18" s="73">
        <f>_xlfn.XLOOKUP(Tabla15[[#This Row],[cedula]],TCARRERA[CEDULA],TCARRERA[CATEGORIA DEL SERVIDOR],0)</f>
        <v>0</v>
      </c>
      <c r="J1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8" s="48" t="str">
        <f>IF(ISTEXT(Tabla15[[#This Row],[CARRERA]]),Tabla15[[#This Row],[CARRERA]],Tabla15[[#This Row],[STATUS]])</f>
        <v>FIJO</v>
      </c>
      <c r="L18" s="57">
        <v>115000</v>
      </c>
      <c r="M18" s="60">
        <v>15633.74</v>
      </c>
      <c r="N18" s="57">
        <v>3496</v>
      </c>
      <c r="O18" s="57">
        <v>3300.5</v>
      </c>
      <c r="P18" s="25">
        <f>Tabla15[[#This Row],[sbruto]]-Tabla15[[#This Row],[ISR]]-Tabla15[[#This Row],[SFS]]-Tabla15[[#This Row],[AFP]]-Tabla15[[#This Row],[sneto]]</f>
        <v>19366.839999999997</v>
      </c>
      <c r="Q18" s="25">
        <v>73202.92</v>
      </c>
      <c r="R18" s="48" t="str">
        <f>_xlfn.XLOOKUP(Tabla15[[#This Row],[cedula]],Tabla8[Numero Documento],Tabla8[Gen])</f>
        <v>M</v>
      </c>
      <c r="S18" s="48" t="str">
        <f>_xlfn.XLOOKUP(Tabla15[[#This Row],[cedula]],Tabla8[Numero Documento],Tabla8[Lugar Funciones Codigo])</f>
        <v>01.83</v>
      </c>
    </row>
    <row r="19" spans="1:19">
      <c r="A19" s="48" t="s">
        <v>2538</v>
      </c>
      <c r="B19" s="48" t="s">
        <v>2359</v>
      </c>
      <c r="C19" s="48" t="s">
        <v>2570</v>
      </c>
      <c r="D19" s="48" t="str">
        <f>Tabla15[[#This Row],[cedula]]&amp;Tabla15[[#This Row],[prog]]&amp;LEFT(Tabla15[[#This Row],[TIPO]],3)</f>
        <v>0010042977801TEM</v>
      </c>
      <c r="E19" s="48" t="s">
        <v>1646</v>
      </c>
      <c r="F19" s="48" t="s">
        <v>1647</v>
      </c>
      <c r="G19" s="48" t="s">
        <v>943</v>
      </c>
      <c r="H19" s="48" t="s">
        <v>2795</v>
      </c>
      <c r="I19" s="73">
        <f>_xlfn.XLOOKUP(Tabla15[[#This Row],[cedula]],TCARRERA[CEDULA],TCARRERA[CATEGORIA DEL SERVIDOR],0)</f>
        <v>0</v>
      </c>
      <c r="J19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9" s="48" t="str">
        <f>IF(ISTEXT(Tabla15[[#This Row],[CARRERA]]),Tabla15[[#This Row],[CARRERA]],Tabla15[[#This Row],[STATUS]])</f>
        <v>TEMPORALES</v>
      </c>
      <c r="L19" s="57">
        <v>115000</v>
      </c>
      <c r="M19" s="59">
        <v>15633.74</v>
      </c>
      <c r="N19" s="57">
        <v>3496</v>
      </c>
      <c r="O19" s="57">
        <v>3300.5</v>
      </c>
      <c r="P19" s="25">
        <f>Tabla15[[#This Row],[sbruto]]-Tabla15[[#This Row],[ISR]]-Tabla15[[#This Row],[SFS]]-Tabla15[[#This Row],[AFP]]-Tabla15[[#This Row],[sneto]]</f>
        <v>25</v>
      </c>
      <c r="Q19" s="25">
        <v>92544.76</v>
      </c>
      <c r="R19" s="48" t="str">
        <f>_xlfn.XLOOKUP(Tabla15[[#This Row],[cedula]],Tabla8[Numero Documento],Tabla8[Gen])</f>
        <v>M</v>
      </c>
      <c r="S19" s="48" t="str">
        <f>_xlfn.XLOOKUP(Tabla15[[#This Row],[cedula]],Tabla8[Numero Documento],Tabla8[Lugar Funciones Codigo])</f>
        <v>01.83</v>
      </c>
    </row>
    <row r="20" spans="1:19" hidden="1">
      <c r="A20" s="48" t="s">
        <v>2539</v>
      </c>
      <c r="B20" s="48" t="s">
        <v>1998</v>
      </c>
      <c r="C20" s="48" t="s">
        <v>2570</v>
      </c>
      <c r="D20" s="48" t="str">
        <f>Tabla15[[#This Row],[cedula]]&amp;Tabla15[[#This Row],[prog]]&amp;LEFT(Tabla15[[#This Row],[TIPO]],3)</f>
        <v>0010487838401FIJ</v>
      </c>
      <c r="E20" s="48" t="s">
        <v>2767</v>
      </c>
      <c r="F20" s="48" t="s">
        <v>129</v>
      </c>
      <c r="G20" s="48" t="s">
        <v>943</v>
      </c>
      <c r="H20" s="48" t="s">
        <v>11</v>
      </c>
      <c r="I20" s="73">
        <f>_xlfn.XLOOKUP(Tabla15[[#This Row],[cedula]],TCARRERA[CEDULA],TCARRERA[CATEGORIA DEL SERVIDOR],0)</f>
        <v>0</v>
      </c>
      <c r="J2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20" s="48" t="str">
        <f>IF(ISTEXT(Tabla15[[#This Row],[CARRERA]]),Tabla15[[#This Row],[CARRERA]],Tabla15[[#This Row],[STATUS]])</f>
        <v>FIJO</v>
      </c>
      <c r="L20" s="57">
        <v>115000</v>
      </c>
      <c r="M20" s="61">
        <v>15255.63</v>
      </c>
      <c r="N20" s="57">
        <v>3496</v>
      </c>
      <c r="O20" s="57">
        <v>3300.5</v>
      </c>
      <c r="P20" s="25">
        <f>Tabla15[[#This Row],[sbruto]]-Tabla15[[#This Row],[ISR]]-Tabla15[[#This Row],[SFS]]-Tabla15[[#This Row],[AFP]]-Tabla15[[#This Row],[sneto]]</f>
        <v>1537.4499999999971</v>
      </c>
      <c r="Q20" s="25">
        <v>91410.42</v>
      </c>
      <c r="R20" s="48" t="str">
        <f>_xlfn.XLOOKUP(Tabla15[[#This Row],[cedula]],Tabla8[Numero Documento],Tabla8[Gen])</f>
        <v>M</v>
      </c>
      <c r="S20" s="48" t="str">
        <f>_xlfn.XLOOKUP(Tabla15[[#This Row],[cedula]],Tabla8[Numero Documento],Tabla8[Lugar Funciones Codigo])</f>
        <v>01.83</v>
      </c>
    </row>
    <row r="21" spans="1:19" hidden="1">
      <c r="A21" s="48" t="s">
        <v>3319</v>
      </c>
      <c r="B21" s="48" t="s">
        <v>3345</v>
      </c>
      <c r="C21" s="48" t="s">
        <v>2570</v>
      </c>
      <c r="D21" s="48" t="str">
        <f>Tabla15[[#This Row],[cedula]]&amp;Tabla15[[#This Row],[prog]]&amp;LEFT(Tabla15[[#This Row],[TIPO]],3)</f>
        <v>0010494920101CAR</v>
      </c>
      <c r="E21" s="48" t="s">
        <v>3360</v>
      </c>
      <c r="F21" s="48" t="s">
        <v>329</v>
      </c>
      <c r="G21" s="48" t="s">
        <v>943</v>
      </c>
      <c r="H21" s="48" t="s">
        <v>3320</v>
      </c>
      <c r="I21" s="73">
        <f>_xlfn.XLOOKUP(Tabla15[[#This Row],[cedula]],TCARRERA[CEDULA],TCARRERA[CATEGORIA DEL SERVIDOR],0)</f>
        <v>0</v>
      </c>
      <c r="J21" s="4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1" s="48" t="str">
        <f>IF(ISTEXT(Tabla15[[#This Row],[CARRERA]]),Tabla15[[#This Row],[CARRERA]],Tabla15[[#This Row],[STATUS]])</f>
        <v>CARACTER EVENTUAL</v>
      </c>
      <c r="L21" s="57">
        <v>110000</v>
      </c>
      <c r="M21" s="60">
        <v>14457.62</v>
      </c>
      <c r="N21" s="60">
        <v>3344</v>
      </c>
      <c r="O21" s="60">
        <v>3157</v>
      </c>
      <c r="P21" s="25">
        <f>Tabla15[[#This Row],[sbruto]]-Tabla15[[#This Row],[ISR]]-Tabla15[[#This Row],[SFS]]-Tabla15[[#This Row],[AFP]]-Tabla15[[#This Row],[sneto]]</f>
        <v>25</v>
      </c>
      <c r="Q21" s="25">
        <v>89016.38</v>
      </c>
      <c r="R21" s="48" t="str">
        <f>_xlfn.XLOOKUP(Tabla15[[#This Row],[cedula]],Tabla8[Numero Documento],Tabla8[Gen])</f>
        <v>M</v>
      </c>
      <c r="S21" s="48" t="str">
        <f>_xlfn.XLOOKUP(Tabla15[[#This Row],[cedula]],Tabla8[Numero Documento],Tabla8[Lugar Funciones Codigo])</f>
        <v>01.83</v>
      </c>
    </row>
    <row r="22" spans="1:19" hidden="1">
      <c r="A22" s="48" t="s">
        <v>2539</v>
      </c>
      <c r="B22" s="48" t="s">
        <v>1793</v>
      </c>
      <c r="C22" s="48" t="s">
        <v>2570</v>
      </c>
      <c r="D22" s="48" t="str">
        <f>Tabla15[[#This Row],[cedula]]&amp;Tabla15[[#This Row],[prog]]&amp;LEFT(Tabla15[[#This Row],[TIPO]],3)</f>
        <v>0011594866301FIJ</v>
      </c>
      <c r="E22" s="48" t="s">
        <v>2782</v>
      </c>
      <c r="F22" s="48" t="s">
        <v>647</v>
      </c>
      <c r="G22" s="48" t="s">
        <v>943</v>
      </c>
      <c r="H22" s="48" t="s">
        <v>11</v>
      </c>
      <c r="I22" s="73">
        <f>_xlfn.XLOOKUP(Tabla15[[#This Row],[cedula]],TCARRERA[CEDULA],TCARRERA[CATEGORIA DEL SERVIDOR],0)</f>
        <v>0</v>
      </c>
      <c r="J22" s="4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2" s="48" t="str">
        <f>IF(ISTEXT(Tabla15[[#This Row],[CARRERA]]),Tabla15[[#This Row],[CARRERA]],Tabla15[[#This Row],[STATUS]])</f>
        <v>EMPLEADO DE CONFIANZA</v>
      </c>
      <c r="L22" s="57">
        <v>100000</v>
      </c>
      <c r="M22" s="60">
        <v>12105.37</v>
      </c>
      <c r="N22" s="60">
        <v>3040</v>
      </c>
      <c r="O22" s="60">
        <v>2870</v>
      </c>
      <c r="P22" s="25">
        <f>Tabla15[[#This Row],[sbruto]]-Tabla15[[#This Row],[ISR]]-Tabla15[[#This Row],[SFS]]-Tabla15[[#This Row],[AFP]]-Tabla15[[#This Row],[sneto]]</f>
        <v>25</v>
      </c>
      <c r="Q22" s="25">
        <v>81959.63</v>
      </c>
      <c r="R22" s="48" t="str">
        <f>_xlfn.XLOOKUP(Tabla15[[#This Row],[cedula]],Tabla8[Numero Documento],Tabla8[Gen])</f>
        <v>M</v>
      </c>
      <c r="S22" s="48" t="str">
        <f>_xlfn.XLOOKUP(Tabla15[[#This Row],[cedula]],Tabla8[Numero Documento],Tabla8[Lugar Funciones Codigo])</f>
        <v>01.83</v>
      </c>
    </row>
    <row r="23" spans="1:19" hidden="1">
      <c r="A23" s="48" t="s">
        <v>2539</v>
      </c>
      <c r="B23" s="48" t="s">
        <v>1903</v>
      </c>
      <c r="C23" s="48" t="s">
        <v>2570</v>
      </c>
      <c r="D23" s="48" t="str">
        <f>Tabla15[[#This Row],[cedula]]&amp;Tabla15[[#This Row],[prog]]&amp;LEFT(Tabla15[[#This Row],[TIPO]],3)</f>
        <v>0010201930401FIJ</v>
      </c>
      <c r="E23" s="48" t="s">
        <v>2760</v>
      </c>
      <c r="F23" s="48" t="s">
        <v>1434</v>
      </c>
      <c r="G23" s="48" t="s">
        <v>943</v>
      </c>
      <c r="H23" s="48" t="s">
        <v>11</v>
      </c>
      <c r="I23" s="73">
        <f>_xlfn.XLOOKUP(Tabla15[[#This Row],[cedula]],TCARRERA[CEDULA],TCARRERA[CATEGORIA DEL SERVIDOR],0)</f>
        <v>0</v>
      </c>
      <c r="J2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23" s="48" t="str">
        <f>IF(ISTEXT(Tabla15[[#This Row],[CARRERA]]),Tabla15[[#This Row],[CARRERA]],Tabla15[[#This Row],[STATUS]])</f>
        <v>FIJO</v>
      </c>
      <c r="L23" s="57">
        <v>100000</v>
      </c>
      <c r="M23" s="60">
        <v>12105.37</v>
      </c>
      <c r="N23" s="57">
        <v>3040</v>
      </c>
      <c r="O23" s="57">
        <v>2870</v>
      </c>
      <c r="P23" s="25">
        <f>Tabla15[[#This Row],[sbruto]]-Tabla15[[#This Row],[ISR]]-Tabla15[[#This Row],[SFS]]-Tabla15[[#This Row],[AFP]]-Tabla15[[#This Row],[sneto]]</f>
        <v>25</v>
      </c>
      <c r="Q23" s="25">
        <v>81959.63</v>
      </c>
      <c r="R23" s="48" t="str">
        <f>_xlfn.XLOOKUP(Tabla15[[#This Row],[cedula]],Tabla8[Numero Documento],Tabla8[Gen])</f>
        <v>F</v>
      </c>
      <c r="S23" s="48" t="str">
        <f>_xlfn.XLOOKUP(Tabla15[[#This Row],[cedula]],Tabla8[Numero Documento],Tabla8[Lugar Funciones Codigo])</f>
        <v>01.83</v>
      </c>
    </row>
    <row r="24" spans="1:19" hidden="1">
      <c r="A24" s="48" t="s">
        <v>3319</v>
      </c>
      <c r="B24" s="48" t="s">
        <v>3346</v>
      </c>
      <c r="C24" s="48" t="s">
        <v>2570</v>
      </c>
      <c r="D24" s="48" t="str">
        <f>Tabla15[[#This Row],[cedula]]&amp;Tabla15[[#This Row],[prog]]&amp;LEFT(Tabla15[[#This Row],[TIPO]],3)</f>
        <v>2250040536401CAR</v>
      </c>
      <c r="E24" s="48" t="s">
        <v>3363</v>
      </c>
      <c r="F24" s="48" t="s">
        <v>3364</v>
      </c>
      <c r="G24" s="48" t="s">
        <v>943</v>
      </c>
      <c r="H24" s="48" t="s">
        <v>3320</v>
      </c>
      <c r="I24" s="73">
        <f>_xlfn.XLOOKUP(Tabla15[[#This Row],[cedula]],TCARRERA[CEDULA],TCARRERA[CATEGORIA DEL SERVIDOR],0)</f>
        <v>0</v>
      </c>
      <c r="J24" s="4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4" s="48" t="str">
        <f>IF(ISTEXT(Tabla15[[#This Row],[CARRERA]]),Tabla15[[#This Row],[CARRERA]],Tabla15[[#This Row],[STATUS]])</f>
        <v>CARACTER EVENTUAL</v>
      </c>
      <c r="L24" s="57">
        <v>95000</v>
      </c>
      <c r="M24" s="60">
        <v>10929.24</v>
      </c>
      <c r="N24" s="57">
        <v>2888</v>
      </c>
      <c r="O24" s="57">
        <v>2726.5</v>
      </c>
      <c r="P24" s="25">
        <f>Tabla15[[#This Row],[sbruto]]-Tabla15[[#This Row],[ISR]]-Tabla15[[#This Row],[SFS]]-Tabla15[[#This Row],[AFP]]-Tabla15[[#This Row],[sneto]]</f>
        <v>25</v>
      </c>
      <c r="Q24" s="25">
        <v>78431.259999999995</v>
      </c>
      <c r="R24" s="48" t="str">
        <f>_xlfn.XLOOKUP(Tabla15[[#This Row],[cedula]],Tabla8[Numero Documento],Tabla8[Gen])</f>
        <v>M</v>
      </c>
      <c r="S24" s="48" t="str">
        <f>_xlfn.XLOOKUP(Tabla15[[#This Row],[cedula]],Tabla8[Numero Documento],Tabla8[Lugar Funciones Codigo])</f>
        <v>01.83</v>
      </c>
    </row>
    <row r="25" spans="1:19" hidden="1">
      <c r="A25" s="48" t="s">
        <v>2539</v>
      </c>
      <c r="B25" s="48" t="s">
        <v>2844</v>
      </c>
      <c r="C25" s="48" t="s">
        <v>2570</v>
      </c>
      <c r="D25" s="48" t="str">
        <f>Tabla15[[#This Row],[cedula]]&amp;Tabla15[[#This Row],[prog]]&amp;LEFT(Tabla15[[#This Row],[TIPO]],3)</f>
        <v>4022490625101FIJ</v>
      </c>
      <c r="E25" s="48" t="s">
        <v>2843</v>
      </c>
      <c r="F25" s="48" t="s">
        <v>32</v>
      </c>
      <c r="G25" s="48" t="s">
        <v>943</v>
      </c>
      <c r="H25" s="48" t="s">
        <v>11</v>
      </c>
      <c r="I25" s="73">
        <f>_xlfn.XLOOKUP(Tabla15[[#This Row],[cedula]],TCARRERA[CEDULA],TCARRERA[CATEGORIA DEL SERVIDOR],0)</f>
        <v>0</v>
      </c>
      <c r="J2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25" s="48" t="str">
        <f>IF(ISTEXT(Tabla15[[#This Row],[CARRERA]]),Tabla15[[#This Row],[CARRERA]],Tabla15[[#This Row],[STATUS]])</f>
        <v>FIJO</v>
      </c>
      <c r="L25" s="57">
        <v>95000</v>
      </c>
      <c r="M25" s="59">
        <v>10929.24</v>
      </c>
      <c r="N25" s="57">
        <v>2888</v>
      </c>
      <c r="O25" s="57">
        <v>2726.5</v>
      </c>
      <c r="P25" s="25">
        <f>Tabla15[[#This Row],[sbruto]]-Tabla15[[#This Row],[ISR]]-Tabla15[[#This Row],[SFS]]-Tabla15[[#This Row],[AFP]]-Tabla15[[#This Row],[sneto]]</f>
        <v>25</v>
      </c>
      <c r="Q25" s="25">
        <v>78431.259999999995</v>
      </c>
      <c r="R25" s="48" t="str">
        <f>_xlfn.XLOOKUP(Tabla15[[#This Row],[cedula]],Tabla8[Numero Documento],Tabla8[Gen])</f>
        <v>F</v>
      </c>
      <c r="S25" s="48" t="str">
        <f>_xlfn.XLOOKUP(Tabla15[[#This Row],[cedula]],Tabla8[Numero Documento],Tabla8[Lugar Funciones Codigo])</f>
        <v>01.83</v>
      </c>
    </row>
    <row r="26" spans="1:19" hidden="1">
      <c r="A26" s="48" t="s">
        <v>2539</v>
      </c>
      <c r="B26" s="48" t="s">
        <v>1989</v>
      </c>
      <c r="C26" s="48" t="s">
        <v>2570</v>
      </c>
      <c r="D26" s="48" t="str">
        <f>Tabla15[[#This Row],[cedula]]&amp;Tabla15[[#This Row],[prog]]&amp;LEFT(Tabla15[[#This Row],[TIPO]],3)</f>
        <v>0011654524501FIJ</v>
      </c>
      <c r="E26" s="48" t="s">
        <v>675</v>
      </c>
      <c r="F26" s="48" t="s">
        <v>656</v>
      </c>
      <c r="G26" s="48" t="s">
        <v>943</v>
      </c>
      <c r="H26" s="48" t="s">
        <v>11</v>
      </c>
      <c r="I26" s="73">
        <f>_xlfn.XLOOKUP(Tabla15[[#This Row],[cedula]],TCARRERA[CEDULA],TCARRERA[CATEGORIA DEL SERVIDOR],0)</f>
        <v>0</v>
      </c>
      <c r="J26" s="4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6" s="48" t="str">
        <f>IF(ISTEXT(Tabla15[[#This Row],[CARRERA]]),Tabla15[[#This Row],[CARRERA]],Tabla15[[#This Row],[STATUS]])</f>
        <v>EMPLEADO DE CONFIANZA</v>
      </c>
      <c r="L26" s="57">
        <v>95000</v>
      </c>
      <c r="M26" s="61">
        <v>10551.13</v>
      </c>
      <c r="N26" s="57">
        <v>2888</v>
      </c>
      <c r="O26" s="57">
        <v>2726.5</v>
      </c>
      <c r="P26" s="25">
        <f>Tabla15[[#This Row],[sbruto]]-Tabla15[[#This Row],[ISR]]-Tabla15[[#This Row],[SFS]]-Tabla15[[#This Row],[AFP]]-Tabla15[[#This Row],[sneto]]</f>
        <v>1537.4499999999971</v>
      </c>
      <c r="Q26" s="25">
        <v>77296.92</v>
      </c>
      <c r="R26" s="48" t="str">
        <f>_xlfn.XLOOKUP(Tabla15[[#This Row],[cedula]],Tabla8[Numero Documento],Tabla8[Gen])</f>
        <v>F</v>
      </c>
      <c r="S26" s="48" t="str">
        <f>_xlfn.XLOOKUP(Tabla15[[#This Row],[cedula]],Tabla8[Numero Documento],Tabla8[Lugar Funciones Codigo])</f>
        <v>01.83</v>
      </c>
    </row>
    <row r="27" spans="1:19" hidden="1">
      <c r="A27" s="48" t="s">
        <v>2539</v>
      </c>
      <c r="B27" s="48" t="s">
        <v>1764</v>
      </c>
      <c r="C27" s="48" t="s">
        <v>2570</v>
      </c>
      <c r="D27" s="48" t="str">
        <f>Tabla15[[#This Row],[cedula]]&amp;Tabla15[[#This Row],[prog]]&amp;LEFT(Tabla15[[#This Row],[TIPO]],3)</f>
        <v>4022627522601FIJ</v>
      </c>
      <c r="E27" s="48" t="s">
        <v>1390</v>
      </c>
      <c r="F27" s="48" t="s">
        <v>10</v>
      </c>
      <c r="G27" s="48" t="s">
        <v>943</v>
      </c>
      <c r="H27" s="48" t="s">
        <v>11</v>
      </c>
      <c r="I27" s="73">
        <f>_xlfn.XLOOKUP(Tabla15[[#This Row],[cedula]],TCARRERA[CEDULA],TCARRERA[CATEGORIA DEL SERVIDOR],0)</f>
        <v>0</v>
      </c>
      <c r="J27" s="4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7" s="48" t="str">
        <f>IF(ISTEXT(Tabla15[[#This Row],[CARRERA]]),Tabla15[[#This Row],[CARRERA]],Tabla15[[#This Row],[STATUS]])</f>
        <v>EMPLEADO DE CONFIANZA</v>
      </c>
      <c r="L27" s="57">
        <v>90000</v>
      </c>
      <c r="M27" s="61">
        <v>9753.1200000000008</v>
      </c>
      <c r="N27" s="57">
        <v>2736</v>
      </c>
      <c r="O27" s="57">
        <v>2583</v>
      </c>
      <c r="P27" s="25">
        <f>Tabla15[[#This Row],[sbruto]]-Tabla15[[#This Row],[ISR]]-Tabla15[[#This Row],[SFS]]-Tabla15[[#This Row],[AFP]]-Tabla15[[#This Row],[sneto]]</f>
        <v>25</v>
      </c>
      <c r="Q27" s="25">
        <v>74902.880000000005</v>
      </c>
      <c r="R27" s="48" t="str">
        <f>_xlfn.XLOOKUP(Tabla15[[#This Row],[cedula]],Tabla8[Numero Documento],Tabla8[Gen])</f>
        <v>F</v>
      </c>
      <c r="S27" s="48" t="str">
        <f>_xlfn.XLOOKUP(Tabla15[[#This Row],[cedula]],Tabla8[Numero Documento],Tabla8[Lugar Funciones Codigo])</f>
        <v>01.83</v>
      </c>
    </row>
    <row r="28" spans="1:19" hidden="1">
      <c r="A28" s="48" t="s">
        <v>2539</v>
      </c>
      <c r="B28" s="48" t="s">
        <v>2316</v>
      </c>
      <c r="C28" s="48" t="s">
        <v>2570</v>
      </c>
      <c r="D28" s="48" t="str">
        <f>Tabla15[[#This Row],[cedula]]&amp;Tabla15[[#This Row],[prog]]&amp;LEFT(Tabla15[[#This Row],[TIPO]],3)</f>
        <v>0011879475901FIJ</v>
      </c>
      <c r="E28" s="48" t="s">
        <v>1084</v>
      </c>
      <c r="F28" s="48" t="s">
        <v>32</v>
      </c>
      <c r="G28" s="48" t="s">
        <v>943</v>
      </c>
      <c r="H28" s="48" t="s">
        <v>11</v>
      </c>
      <c r="I28" s="73">
        <f>_xlfn.XLOOKUP(Tabla15[[#This Row],[cedula]],TCARRERA[CEDULA],TCARRERA[CATEGORIA DEL SERVIDOR],0)</f>
        <v>0</v>
      </c>
      <c r="J2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28" s="48" t="str">
        <f>IF(ISTEXT(Tabla15[[#This Row],[CARRERA]]),Tabla15[[#This Row],[CARRERA]],Tabla15[[#This Row],[STATUS]])</f>
        <v>FIJO</v>
      </c>
      <c r="L28" s="57">
        <v>90000</v>
      </c>
      <c r="M28" s="61">
        <v>9753.1200000000008</v>
      </c>
      <c r="N28" s="57">
        <v>2736</v>
      </c>
      <c r="O28" s="57">
        <v>2583</v>
      </c>
      <c r="P28" s="25">
        <f>Tabla15[[#This Row],[sbruto]]-Tabla15[[#This Row],[ISR]]-Tabla15[[#This Row],[SFS]]-Tabla15[[#This Row],[AFP]]-Tabla15[[#This Row],[sneto]]</f>
        <v>25</v>
      </c>
      <c r="Q28" s="25">
        <v>74902.880000000005</v>
      </c>
      <c r="R28" s="48" t="str">
        <f>_xlfn.XLOOKUP(Tabla15[[#This Row],[cedula]],Tabla8[Numero Documento],Tabla8[Gen])</f>
        <v>M</v>
      </c>
      <c r="S28" s="48" t="str">
        <f>_xlfn.XLOOKUP(Tabla15[[#This Row],[cedula]],Tabla8[Numero Documento],Tabla8[Lugar Funciones Codigo])</f>
        <v>01.83</v>
      </c>
    </row>
    <row r="29" spans="1:19" hidden="1">
      <c r="A29" s="48" t="s">
        <v>2539</v>
      </c>
      <c r="B29" s="48" t="s">
        <v>1832</v>
      </c>
      <c r="C29" s="48" t="s">
        <v>2570</v>
      </c>
      <c r="D29" s="48" t="str">
        <f>Tabla15[[#This Row],[cedula]]&amp;Tabla15[[#This Row],[prog]]&amp;LEFT(Tabla15[[#This Row],[TIPO]],3)</f>
        <v>0010062658901FIJ</v>
      </c>
      <c r="E29" s="48" t="s">
        <v>2783</v>
      </c>
      <c r="F29" s="48" t="s">
        <v>298</v>
      </c>
      <c r="G29" s="48" t="s">
        <v>943</v>
      </c>
      <c r="H29" s="48" t="s">
        <v>11</v>
      </c>
      <c r="I29" s="73">
        <f>_xlfn.XLOOKUP(Tabla15[[#This Row],[cedula]],TCARRERA[CEDULA],TCARRERA[CATEGORIA DEL SERVIDOR],0)</f>
        <v>0</v>
      </c>
      <c r="J29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" s="48" t="str">
        <f>IF(ISTEXT(Tabla15[[#This Row],[CARRERA]]),Tabla15[[#This Row],[CARRERA]],Tabla15[[#This Row],[STATUS]])</f>
        <v>ESTATUTO SIMPLIFICADO</v>
      </c>
      <c r="L29" s="57">
        <v>90000</v>
      </c>
      <c r="M29" s="60">
        <v>9753.1200000000008</v>
      </c>
      <c r="N29" s="57">
        <v>2736</v>
      </c>
      <c r="O29" s="57">
        <v>2583</v>
      </c>
      <c r="P29" s="25">
        <f>Tabla15[[#This Row],[sbruto]]-Tabla15[[#This Row],[ISR]]-Tabla15[[#This Row],[SFS]]-Tabla15[[#This Row],[AFP]]-Tabla15[[#This Row],[sneto]]</f>
        <v>325</v>
      </c>
      <c r="Q29" s="25">
        <v>74602.880000000005</v>
      </c>
      <c r="R29" s="48" t="str">
        <f>_xlfn.XLOOKUP(Tabla15[[#This Row],[cedula]],Tabla8[Numero Documento],Tabla8[Gen])</f>
        <v>F</v>
      </c>
      <c r="S29" s="48" t="str">
        <f>_xlfn.XLOOKUP(Tabla15[[#This Row],[cedula]],Tabla8[Numero Documento],Tabla8[Lugar Funciones Codigo])</f>
        <v>01.83</v>
      </c>
    </row>
    <row r="30" spans="1:19" hidden="1">
      <c r="A30" s="48" t="s">
        <v>2540</v>
      </c>
      <c r="B30" s="48" t="s">
        <v>2462</v>
      </c>
      <c r="C30" s="48" t="s">
        <v>2570</v>
      </c>
      <c r="D30" s="48" t="str">
        <f>Tabla15[[#This Row],[cedula]]&amp;Tabla15[[#This Row],[prog]]&amp;LEFT(Tabla15[[#This Row],[TIPO]],3)</f>
        <v>0011146677701SEG</v>
      </c>
      <c r="E30" s="48" t="s">
        <v>1426</v>
      </c>
      <c r="F30" s="48" t="s">
        <v>3167</v>
      </c>
      <c r="G30" s="48" t="s">
        <v>943</v>
      </c>
      <c r="H30" s="48" t="s">
        <v>244</v>
      </c>
      <c r="I30" s="73">
        <f>_xlfn.XLOOKUP(Tabla15[[#This Row],[cedula]],TCARRERA[CEDULA],TCARRERA[CATEGORIA DEL SERVIDOR],0)</f>
        <v>0</v>
      </c>
      <c r="J30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0" s="48" t="str">
        <f>IF(ISTEXT(Tabla15[[#This Row],[CARRERA]]),Tabla15[[#This Row],[CARRERA]],Tabla15[[#This Row],[STATUS]])</f>
        <v>SEGURIDAD</v>
      </c>
      <c r="L30" s="57">
        <v>90000</v>
      </c>
      <c r="M30" s="61">
        <v>11082.87</v>
      </c>
      <c r="N30" s="57"/>
      <c r="O30" s="57"/>
      <c r="P30" s="25">
        <f>Tabla15[[#This Row],[sbruto]]-Tabla15[[#This Row],[ISR]]-Tabla15[[#This Row],[SFS]]-Tabla15[[#This Row],[AFP]]-Tabla15[[#This Row],[sneto]]</f>
        <v>0</v>
      </c>
      <c r="Q30" s="25">
        <v>78917.13</v>
      </c>
      <c r="R30" s="48" t="str">
        <f>_xlfn.XLOOKUP(Tabla15[[#This Row],[cedula]],Tabla8[Numero Documento],Tabla8[Gen])</f>
        <v>M</v>
      </c>
      <c r="S30" s="48" t="str">
        <f>_xlfn.XLOOKUP(Tabla15[[#This Row],[cedula]],Tabla8[Numero Documento],Tabla8[Lugar Funciones Codigo])</f>
        <v>01.83</v>
      </c>
    </row>
    <row r="31" spans="1:19" hidden="1">
      <c r="A31" s="48" t="s">
        <v>2539</v>
      </c>
      <c r="B31" s="48" t="s">
        <v>1942</v>
      </c>
      <c r="C31" s="48" t="s">
        <v>2570</v>
      </c>
      <c r="D31" s="48" t="str">
        <f>Tabla15[[#This Row],[cedula]]&amp;Tabla15[[#This Row],[prog]]&amp;LEFT(Tabla15[[#This Row],[TIPO]],3)</f>
        <v>0310408311201FIJ</v>
      </c>
      <c r="E31" s="48" t="s">
        <v>1015</v>
      </c>
      <c r="F31" s="48" t="s">
        <v>647</v>
      </c>
      <c r="G31" s="48" t="s">
        <v>943</v>
      </c>
      <c r="H31" s="48" t="s">
        <v>11</v>
      </c>
      <c r="I31" s="73">
        <f>_xlfn.XLOOKUP(Tabla15[[#This Row],[cedula]],TCARRERA[CEDULA],TCARRERA[CATEGORIA DEL SERVIDOR],0)</f>
        <v>0</v>
      </c>
      <c r="J31" s="4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1" s="48" t="str">
        <f>IF(ISTEXT(Tabla15[[#This Row],[CARRERA]]),Tabla15[[#This Row],[CARRERA]],Tabla15[[#This Row],[STATUS]])</f>
        <v>EMPLEADO DE CONFIANZA</v>
      </c>
      <c r="L31" s="57">
        <v>90000</v>
      </c>
      <c r="M31" s="61">
        <v>9753.1200000000008</v>
      </c>
      <c r="N31" s="57">
        <v>2736</v>
      </c>
      <c r="O31" s="57">
        <v>2583</v>
      </c>
      <c r="P31" s="25">
        <f>Tabla15[[#This Row],[sbruto]]-Tabla15[[#This Row],[ISR]]-Tabla15[[#This Row],[SFS]]-Tabla15[[#This Row],[AFP]]-Tabla15[[#This Row],[sneto]]</f>
        <v>25</v>
      </c>
      <c r="Q31" s="25">
        <v>74902.880000000005</v>
      </c>
      <c r="R31" s="48" t="str">
        <f>_xlfn.XLOOKUP(Tabla15[[#This Row],[cedula]],Tabla8[Numero Documento],Tabla8[Gen])</f>
        <v>M</v>
      </c>
      <c r="S31" s="48" t="str">
        <f>_xlfn.XLOOKUP(Tabla15[[#This Row],[cedula]],Tabla8[Numero Documento],Tabla8[Lugar Funciones Codigo])</f>
        <v>01.83</v>
      </c>
    </row>
    <row r="32" spans="1:19" hidden="1">
      <c r="A32" s="48" t="s">
        <v>2539</v>
      </c>
      <c r="B32" s="48" t="s">
        <v>1890</v>
      </c>
      <c r="C32" s="48" t="s">
        <v>2570</v>
      </c>
      <c r="D32" s="48" t="str">
        <f>Tabla15[[#This Row],[cedula]]&amp;Tabla15[[#This Row],[prog]]&amp;LEFT(Tabla15[[#This Row],[TIPO]],3)</f>
        <v>0010067354001FIJ</v>
      </c>
      <c r="E32" s="48" t="s">
        <v>1024</v>
      </c>
      <c r="F32" s="48" t="s">
        <v>647</v>
      </c>
      <c r="G32" s="48" t="s">
        <v>943</v>
      </c>
      <c r="H32" s="48" t="s">
        <v>11</v>
      </c>
      <c r="I32" s="73">
        <f>_xlfn.XLOOKUP(Tabla15[[#This Row],[cedula]],TCARRERA[CEDULA],TCARRERA[CATEGORIA DEL SERVIDOR],0)</f>
        <v>0</v>
      </c>
      <c r="J32" s="4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" s="48" t="str">
        <f>IF(ISTEXT(Tabla15[[#This Row],[CARRERA]]),Tabla15[[#This Row],[CARRERA]],Tabla15[[#This Row],[STATUS]])</f>
        <v>EMPLEADO DE CONFIANZA</v>
      </c>
      <c r="L32" s="57">
        <v>80000</v>
      </c>
      <c r="M32" s="61">
        <v>7400.87</v>
      </c>
      <c r="N32" s="57">
        <v>2432</v>
      </c>
      <c r="O32" s="57">
        <v>2296</v>
      </c>
      <c r="P32" s="25">
        <f>Tabla15[[#This Row],[sbruto]]-Tabla15[[#This Row],[ISR]]-Tabla15[[#This Row],[SFS]]-Tabla15[[#This Row],[AFP]]-Tabla15[[#This Row],[sneto]]</f>
        <v>25</v>
      </c>
      <c r="Q32" s="25">
        <v>67846.13</v>
      </c>
      <c r="R32" s="48" t="str">
        <f>_xlfn.XLOOKUP(Tabla15[[#This Row],[cedula]],Tabla8[Numero Documento],Tabla8[Gen])</f>
        <v>M</v>
      </c>
      <c r="S32" s="48" t="str">
        <f>_xlfn.XLOOKUP(Tabla15[[#This Row],[cedula]],Tabla8[Numero Documento],Tabla8[Lugar Funciones Codigo])</f>
        <v>01.83</v>
      </c>
    </row>
    <row r="33" spans="1:19" hidden="1">
      <c r="A33" s="48" t="s">
        <v>2539</v>
      </c>
      <c r="B33" s="48" t="s">
        <v>2856</v>
      </c>
      <c r="C33" s="48" t="s">
        <v>2570</v>
      </c>
      <c r="D33" s="48" t="str">
        <f>Tabla15[[#This Row],[cedula]]&amp;Tabla15[[#This Row],[prog]]&amp;LEFT(Tabla15[[#This Row],[TIPO]],3)</f>
        <v>0011923091001FIJ</v>
      </c>
      <c r="E33" s="48" t="s">
        <v>2855</v>
      </c>
      <c r="F33" s="48" t="s">
        <v>32</v>
      </c>
      <c r="G33" s="48" t="s">
        <v>943</v>
      </c>
      <c r="H33" s="48" t="s">
        <v>11</v>
      </c>
      <c r="I33" s="73">
        <f>_xlfn.XLOOKUP(Tabla15[[#This Row],[cedula]],TCARRERA[CEDULA],TCARRERA[CATEGORIA DEL SERVIDOR],0)</f>
        <v>0</v>
      </c>
      <c r="J3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3" s="48" t="str">
        <f>IF(ISTEXT(Tabla15[[#This Row],[CARRERA]]),Tabla15[[#This Row],[CARRERA]],Tabla15[[#This Row],[STATUS]])</f>
        <v>FIJO</v>
      </c>
      <c r="L33" s="57">
        <v>80000</v>
      </c>
      <c r="M33" s="58">
        <v>7400.87</v>
      </c>
      <c r="N33" s="57">
        <v>2432</v>
      </c>
      <c r="O33" s="57">
        <v>2296</v>
      </c>
      <c r="P33" s="25">
        <f>Tabla15[[#This Row],[sbruto]]-Tabla15[[#This Row],[ISR]]-Tabla15[[#This Row],[SFS]]-Tabla15[[#This Row],[AFP]]-Tabla15[[#This Row],[sneto]]</f>
        <v>25</v>
      </c>
      <c r="Q33" s="25">
        <v>67846.13</v>
      </c>
      <c r="R33" s="48" t="str">
        <f>_xlfn.XLOOKUP(Tabla15[[#This Row],[cedula]],Tabla8[Numero Documento],Tabla8[Gen])</f>
        <v>F</v>
      </c>
      <c r="S33" s="48" t="str">
        <f>_xlfn.XLOOKUP(Tabla15[[#This Row],[cedula]],Tabla8[Numero Documento],Tabla8[Lugar Funciones Codigo])</f>
        <v>01.83</v>
      </c>
    </row>
    <row r="34" spans="1:19" hidden="1">
      <c r="A34" s="48" t="s">
        <v>2539</v>
      </c>
      <c r="B34" s="48" t="s">
        <v>1773</v>
      </c>
      <c r="C34" s="48" t="s">
        <v>2570</v>
      </c>
      <c r="D34" s="48" t="str">
        <f>Tabla15[[#This Row],[cedula]]&amp;Tabla15[[#This Row],[prog]]&amp;LEFT(Tabla15[[#This Row],[TIPO]],3)</f>
        <v>0010079175501FIJ</v>
      </c>
      <c r="E34" s="48" t="s">
        <v>701</v>
      </c>
      <c r="F34" s="48" t="s">
        <v>32</v>
      </c>
      <c r="G34" s="48" t="s">
        <v>943</v>
      </c>
      <c r="H34" s="48" t="s">
        <v>11</v>
      </c>
      <c r="I34" s="73">
        <f>_xlfn.XLOOKUP(Tabla15[[#This Row],[cedula]],TCARRERA[CEDULA],TCARRERA[CATEGORIA DEL SERVIDOR],0)</f>
        <v>0</v>
      </c>
      <c r="J3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4" s="48" t="str">
        <f>IF(ISTEXT(Tabla15[[#This Row],[CARRERA]]),Tabla15[[#This Row],[CARRERA]],Tabla15[[#This Row],[STATUS]])</f>
        <v>FIJO</v>
      </c>
      <c r="L34" s="57">
        <v>70000</v>
      </c>
      <c r="M34" s="61">
        <v>4763.5</v>
      </c>
      <c r="N34" s="57">
        <v>2128</v>
      </c>
      <c r="O34" s="57">
        <v>2009</v>
      </c>
      <c r="P34" s="25">
        <f>Tabla15[[#This Row],[sbruto]]-Tabla15[[#This Row],[ISR]]-Tabla15[[#This Row],[SFS]]-Tabla15[[#This Row],[AFP]]-Tabla15[[#This Row],[sneto]]</f>
        <v>5195.9000000000015</v>
      </c>
      <c r="Q34" s="25">
        <v>55903.6</v>
      </c>
      <c r="R34" s="48" t="str">
        <f>_xlfn.XLOOKUP(Tabla15[[#This Row],[cedula]],Tabla8[Numero Documento],Tabla8[Gen])</f>
        <v>F</v>
      </c>
      <c r="S34" s="48" t="str">
        <f>_xlfn.XLOOKUP(Tabla15[[#This Row],[cedula]],Tabla8[Numero Documento],Tabla8[Lugar Funciones Codigo])</f>
        <v>01.83</v>
      </c>
    </row>
    <row r="35" spans="1:19" hidden="1">
      <c r="A35" s="48" t="s">
        <v>3319</v>
      </c>
      <c r="B35" s="48" t="s">
        <v>3327</v>
      </c>
      <c r="C35" s="48" t="s">
        <v>2570</v>
      </c>
      <c r="D35" s="48" t="str">
        <f>Tabla15[[#This Row],[cedula]]&amp;Tabla15[[#This Row],[prog]]&amp;LEFT(Tabla15[[#This Row],[TIPO]],3)</f>
        <v>4022298183501CAR</v>
      </c>
      <c r="E35" s="48" t="s">
        <v>3326</v>
      </c>
      <c r="F35" s="48" t="s">
        <v>235</v>
      </c>
      <c r="G35" s="48" t="s">
        <v>943</v>
      </c>
      <c r="H35" s="48" t="s">
        <v>3320</v>
      </c>
      <c r="I35" s="73">
        <f>_xlfn.XLOOKUP(Tabla15[[#This Row],[cedula]],TCARRERA[CEDULA],TCARRERA[CATEGORIA DEL SERVIDOR],0)</f>
        <v>0</v>
      </c>
      <c r="J35" s="4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35" s="48" t="str">
        <f>IF(ISTEXT(Tabla15[[#This Row],[CARRERA]]),Tabla15[[#This Row],[CARRERA]],Tabla15[[#This Row],[STATUS]])</f>
        <v>CARACTER EVENTUAL</v>
      </c>
      <c r="L35" s="57">
        <v>70000</v>
      </c>
      <c r="M35" s="59">
        <v>5368.48</v>
      </c>
      <c r="N35" s="57">
        <v>2128</v>
      </c>
      <c r="O35" s="57">
        <v>2009</v>
      </c>
      <c r="P35" s="25">
        <f>Tabla15[[#This Row],[sbruto]]-Tabla15[[#This Row],[ISR]]-Tabla15[[#This Row],[SFS]]-Tabla15[[#This Row],[AFP]]-Tabla15[[#This Row],[sneto]]</f>
        <v>25.000000000007276</v>
      </c>
      <c r="Q35" s="25">
        <v>60469.52</v>
      </c>
      <c r="R35" s="48" t="str">
        <f>_xlfn.XLOOKUP(Tabla15[[#This Row],[cedula]],Tabla8[Numero Documento],Tabla8[Gen])</f>
        <v>F</v>
      </c>
      <c r="S35" s="48" t="str">
        <f>_xlfn.XLOOKUP(Tabla15[[#This Row],[cedula]],Tabla8[Numero Documento],Tabla8[Lugar Funciones Codigo])</f>
        <v>01.83</v>
      </c>
    </row>
    <row r="36" spans="1:19" hidden="1">
      <c r="A36" s="48" t="s">
        <v>2539</v>
      </c>
      <c r="B36" s="48" t="s">
        <v>1945</v>
      </c>
      <c r="C36" s="48" t="s">
        <v>2570</v>
      </c>
      <c r="D36" s="48" t="str">
        <f>Tabla15[[#This Row],[cedula]]&amp;Tabla15[[#This Row],[prog]]&amp;LEFT(Tabla15[[#This Row],[TIPO]],3)</f>
        <v>0010929068401FIJ</v>
      </c>
      <c r="E36" s="48" t="s">
        <v>967</v>
      </c>
      <c r="F36" s="48" t="s">
        <v>32</v>
      </c>
      <c r="G36" s="48" t="s">
        <v>943</v>
      </c>
      <c r="H36" s="48" t="s">
        <v>11</v>
      </c>
      <c r="I36" s="73">
        <f>_xlfn.XLOOKUP(Tabla15[[#This Row],[cedula]],TCARRERA[CEDULA],TCARRERA[CATEGORIA DEL SERVIDOR],0)</f>
        <v>0</v>
      </c>
      <c r="J3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6" s="48" t="str">
        <f>IF(ISTEXT(Tabla15[[#This Row],[CARRERA]]),Tabla15[[#This Row],[CARRERA]],Tabla15[[#This Row],[STATUS]])</f>
        <v>FIJO</v>
      </c>
      <c r="L36" s="57">
        <v>70000</v>
      </c>
      <c r="M36" s="58">
        <v>5368.48</v>
      </c>
      <c r="N36" s="57">
        <v>2128</v>
      </c>
      <c r="O36" s="57">
        <v>2009</v>
      </c>
      <c r="P36" s="25">
        <f>Tabla15[[#This Row],[sbruto]]-Tabla15[[#This Row],[ISR]]-Tabla15[[#This Row],[SFS]]-Tabla15[[#This Row],[AFP]]-Tabla15[[#This Row],[sneto]]</f>
        <v>25.000000000007276</v>
      </c>
      <c r="Q36" s="25">
        <v>60469.52</v>
      </c>
      <c r="R36" s="48" t="str">
        <f>_xlfn.XLOOKUP(Tabla15[[#This Row],[cedula]],Tabla8[Numero Documento],Tabla8[Gen])</f>
        <v>F</v>
      </c>
      <c r="S36" s="48" t="str">
        <f>_xlfn.XLOOKUP(Tabla15[[#This Row],[cedula]],Tabla8[Numero Documento],Tabla8[Lugar Funciones Codigo])</f>
        <v>01.83</v>
      </c>
    </row>
    <row r="37" spans="1:19" hidden="1">
      <c r="A37" s="48" t="s">
        <v>2539</v>
      </c>
      <c r="B37" s="48" t="s">
        <v>1098</v>
      </c>
      <c r="C37" s="48" t="s">
        <v>2570</v>
      </c>
      <c r="D37" s="48" t="str">
        <f>Tabla15[[#This Row],[cedula]]&amp;Tabla15[[#This Row],[prog]]&amp;LEFT(Tabla15[[#This Row],[TIPO]],3)</f>
        <v>0011669775601FIJ</v>
      </c>
      <c r="E37" s="48" t="s">
        <v>203</v>
      </c>
      <c r="F37" s="48" t="s">
        <v>205</v>
      </c>
      <c r="G37" s="48" t="s">
        <v>943</v>
      </c>
      <c r="H37" s="48" t="s">
        <v>11</v>
      </c>
      <c r="I37" s="73" t="str">
        <f>_xlfn.XLOOKUP(Tabla15[[#This Row],[cedula]],TCARRERA[CEDULA],TCARRERA[CATEGORIA DEL SERVIDOR],0)</f>
        <v>CARRERA ADMINISTRATIVA</v>
      </c>
      <c r="J3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7" s="48" t="str">
        <f>IF(ISTEXT(Tabla15[[#This Row],[CARRERA]]),Tabla15[[#This Row],[CARRERA]],Tabla15[[#This Row],[STATUS]])</f>
        <v>CARRERA ADMINISTRATIVA</v>
      </c>
      <c r="L37" s="57">
        <v>65000</v>
      </c>
      <c r="M37" s="58">
        <v>4125.09</v>
      </c>
      <c r="N37" s="57">
        <v>1976</v>
      </c>
      <c r="O37" s="57">
        <v>1865.5</v>
      </c>
      <c r="P37" s="25">
        <f>Tabla15[[#This Row],[sbruto]]-Tabla15[[#This Row],[ISR]]-Tabla15[[#This Row],[SFS]]-Tabla15[[#This Row],[AFP]]-Tabla15[[#This Row],[sneto]]</f>
        <v>1837.4500000000044</v>
      </c>
      <c r="Q37" s="25">
        <v>55195.96</v>
      </c>
      <c r="R37" s="48" t="str">
        <f>_xlfn.XLOOKUP(Tabla15[[#This Row],[cedula]],Tabla8[Numero Documento],Tabla8[Gen])</f>
        <v>F</v>
      </c>
      <c r="S37" s="48" t="str">
        <f>_xlfn.XLOOKUP(Tabla15[[#This Row],[cedula]],Tabla8[Numero Documento],Tabla8[Lugar Funciones Codigo])</f>
        <v>01.83</v>
      </c>
    </row>
    <row r="38" spans="1:19">
      <c r="A38" s="48" t="s">
        <v>2538</v>
      </c>
      <c r="B38" s="48" t="s">
        <v>2326</v>
      </c>
      <c r="C38" s="48" t="s">
        <v>2570</v>
      </c>
      <c r="D38" s="48" t="str">
        <f>Tabla15[[#This Row],[cedula]]&amp;Tabla15[[#This Row],[prog]]&amp;LEFT(Tabla15[[#This Row],[TIPO]],3)</f>
        <v>0010071897201TEM</v>
      </c>
      <c r="E38" s="48" t="s">
        <v>1085</v>
      </c>
      <c r="F38" s="48" t="s">
        <v>100</v>
      </c>
      <c r="G38" s="48" t="s">
        <v>943</v>
      </c>
      <c r="H38" s="48" t="s">
        <v>2795</v>
      </c>
      <c r="I38" s="73">
        <f>_xlfn.XLOOKUP(Tabla15[[#This Row],[cedula]],TCARRERA[CEDULA],TCARRERA[CATEGORIA DEL SERVIDOR],0)</f>
        <v>0</v>
      </c>
      <c r="J38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" s="48" t="str">
        <f>IF(ISTEXT(Tabla15[[#This Row],[CARRERA]]),Tabla15[[#This Row],[CARRERA]],Tabla15[[#This Row],[STATUS]])</f>
        <v>TEMPORALES</v>
      </c>
      <c r="L38" s="57">
        <v>65000</v>
      </c>
      <c r="M38" s="60">
        <v>4427.58</v>
      </c>
      <c r="N38" s="57">
        <v>1976</v>
      </c>
      <c r="O38" s="57">
        <v>1865.5</v>
      </c>
      <c r="P38" s="25">
        <f>Tabla15[[#This Row],[sbruto]]-Tabla15[[#This Row],[ISR]]-Tabla15[[#This Row],[SFS]]-Tabla15[[#This Row],[AFP]]-Tabla15[[#This Row],[sneto]]</f>
        <v>25</v>
      </c>
      <c r="Q38" s="25">
        <v>56705.919999999998</v>
      </c>
      <c r="R38" s="48" t="str">
        <f>_xlfn.XLOOKUP(Tabla15[[#This Row],[cedula]],Tabla8[Numero Documento],Tabla8[Gen])</f>
        <v>M</v>
      </c>
      <c r="S38" s="48" t="str">
        <f>_xlfn.XLOOKUP(Tabla15[[#This Row],[cedula]],Tabla8[Numero Documento],Tabla8[Lugar Funciones Codigo])</f>
        <v>01.83</v>
      </c>
    </row>
    <row r="39" spans="1:19" hidden="1">
      <c r="A39" s="48" t="s">
        <v>2539</v>
      </c>
      <c r="B39" s="48" t="s">
        <v>1988</v>
      </c>
      <c r="C39" s="48" t="s">
        <v>2570</v>
      </c>
      <c r="D39" s="48" t="str">
        <f>Tabla15[[#This Row],[cedula]]&amp;Tabla15[[#This Row],[prog]]&amp;LEFT(Tabla15[[#This Row],[TIPO]],3)</f>
        <v>4021473340001FIJ</v>
      </c>
      <c r="E39" s="48" t="s">
        <v>952</v>
      </c>
      <c r="F39" s="48" t="s">
        <v>10</v>
      </c>
      <c r="G39" s="48" t="s">
        <v>943</v>
      </c>
      <c r="H39" s="48" t="s">
        <v>11</v>
      </c>
      <c r="I39" s="73">
        <f>_xlfn.XLOOKUP(Tabla15[[#This Row],[cedula]],TCARRERA[CEDULA],TCARRERA[CATEGORIA DEL SERVIDOR],0)</f>
        <v>0</v>
      </c>
      <c r="J39" s="4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9" s="48" t="str">
        <f>IF(ISTEXT(Tabla15[[#This Row],[CARRERA]]),Tabla15[[#This Row],[CARRERA]],Tabla15[[#This Row],[STATUS]])</f>
        <v>EMPLEADO DE CONFIANZA</v>
      </c>
      <c r="L39" s="57">
        <v>65000</v>
      </c>
      <c r="M39" s="58">
        <v>4427.58</v>
      </c>
      <c r="N39" s="57">
        <v>1976</v>
      </c>
      <c r="O39" s="57">
        <v>1865.5</v>
      </c>
      <c r="P39" s="25">
        <f>Tabla15[[#This Row],[sbruto]]-Tabla15[[#This Row],[ISR]]-Tabla15[[#This Row],[SFS]]-Tabla15[[#This Row],[AFP]]-Tabla15[[#This Row],[sneto]]</f>
        <v>2221</v>
      </c>
      <c r="Q39" s="25">
        <v>54509.919999999998</v>
      </c>
      <c r="R39" s="48" t="str">
        <f>_xlfn.XLOOKUP(Tabla15[[#This Row],[cedula]],Tabla8[Numero Documento],Tabla8[Gen])</f>
        <v>F</v>
      </c>
      <c r="S39" s="48" t="str">
        <f>_xlfn.XLOOKUP(Tabla15[[#This Row],[cedula]],Tabla8[Numero Documento],Tabla8[Lugar Funciones Codigo])</f>
        <v>01.83</v>
      </c>
    </row>
    <row r="40" spans="1:19">
      <c r="A40" s="48" t="s">
        <v>2538</v>
      </c>
      <c r="B40" s="48" t="s">
        <v>2930</v>
      </c>
      <c r="C40" s="48" t="s">
        <v>2570</v>
      </c>
      <c r="D40" s="48" t="str">
        <f>Tabla15[[#This Row],[cedula]]&amp;Tabla15[[#This Row],[prog]]&amp;LEFT(Tabla15[[#This Row],[TIPO]],3)</f>
        <v>0011790322901TEM</v>
      </c>
      <c r="E40" s="48" t="s">
        <v>2929</v>
      </c>
      <c r="F40" s="48" t="s">
        <v>256</v>
      </c>
      <c r="G40" s="48" t="s">
        <v>943</v>
      </c>
      <c r="H40" s="48" t="s">
        <v>2795</v>
      </c>
      <c r="I40" s="73">
        <f>_xlfn.XLOOKUP(Tabla15[[#This Row],[cedula]],TCARRERA[CEDULA],TCARRERA[CATEGORIA DEL SERVIDOR],0)</f>
        <v>0</v>
      </c>
      <c r="J40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" s="48" t="str">
        <f>IF(ISTEXT(Tabla15[[#This Row],[CARRERA]]),Tabla15[[#This Row],[CARRERA]],Tabla15[[#This Row],[STATUS]])</f>
        <v>TEMPORALES</v>
      </c>
      <c r="L40" s="57">
        <v>60000</v>
      </c>
      <c r="M40" s="61">
        <v>3486.68</v>
      </c>
      <c r="N40" s="60">
        <v>1824</v>
      </c>
      <c r="O40" s="60">
        <v>1722</v>
      </c>
      <c r="P40" s="25">
        <f>Tabla15[[#This Row],[sbruto]]-Tabla15[[#This Row],[ISR]]-Tabla15[[#This Row],[SFS]]-Tabla15[[#This Row],[AFP]]-Tabla15[[#This Row],[sneto]]</f>
        <v>25</v>
      </c>
      <c r="Q40" s="25">
        <v>52942.32</v>
      </c>
      <c r="R40" s="48" t="str">
        <f>_xlfn.XLOOKUP(Tabla15[[#This Row],[cedula]],Tabla8[Numero Documento],Tabla8[Gen])</f>
        <v>M</v>
      </c>
      <c r="S40" s="48" t="str">
        <f>_xlfn.XLOOKUP(Tabla15[[#This Row],[cedula]],Tabla8[Numero Documento],Tabla8[Lugar Funciones Codigo])</f>
        <v>01.83</v>
      </c>
    </row>
    <row r="41" spans="1:19" hidden="1">
      <c r="A41" s="48" t="s">
        <v>2539</v>
      </c>
      <c r="B41" s="48" t="s">
        <v>1118</v>
      </c>
      <c r="C41" s="48" t="s">
        <v>2570</v>
      </c>
      <c r="D41" s="48" t="str">
        <f>Tabla15[[#This Row],[cedula]]&amp;Tabla15[[#This Row],[prog]]&amp;LEFT(Tabla15[[#This Row],[TIPO]],3)</f>
        <v>0010826826901FIJ</v>
      </c>
      <c r="E41" s="48" t="s">
        <v>830</v>
      </c>
      <c r="F41" s="48" t="s">
        <v>298</v>
      </c>
      <c r="G41" s="48" t="s">
        <v>943</v>
      </c>
      <c r="H41" s="48" t="s">
        <v>11</v>
      </c>
      <c r="I41" s="73" t="str">
        <f>_xlfn.XLOOKUP(Tabla15[[#This Row],[cedula]],TCARRERA[CEDULA],TCARRERA[CATEGORIA DEL SERVIDOR],0)</f>
        <v>CARRERA ADMINISTRATIVA</v>
      </c>
      <c r="J4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" s="48" t="str">
        <f>IF(ISTEXT(Tabla15[[#This Row],[CARRERA]]),Tabla15[[#This Row],[CARRERA]],Tabla15[[#This Row],[STATUS]])</f>
        <v>CARRERA ADMINISTRATIVA</v>
      </c>
      <c r="L41" s="57">
        <v>55000</v>
      </c>
      <c r="M41" s="61">
        <v>2559.6799999999998</v>
      </c>
      <c r="N41" s="57">
        <v>1672</v>
      </c>
      <c r="O41" s="57">
        <v>1578.5</v>
      </c>
      <c r="P41" s="25">
        <f>Tabla15[[#This Row],[sbruto]]-Tabla15[[#This Row],[ISR]]-Tabla15[[#This Row],[SFS]]-Tabla15[[#This Row],[AFP]]-Tabla15[[#This Row],[sneto]]</f>
        <v>35497.97</v>
      </c>
      <c r="Q41" s="25">
        <v>13691.85</v>
      </c>
      <c r="R41" s="48" t="str">
        <f>_xlfn.XLOOKUP(Tabla15[[#This Row],[cedula]],Tabla8[Numero Documento],Tabla8[Gen])</f>
        <v>F</v>
      </c>
      <c r="S41" s="48" t="str">
        <f>_xlfn.XLOOKUP(Tabla15[[#This Row],[cedula]],Tabla8[Numero Documento],Tabla8[Lugar Funciones Codigo])</f>
        <v>01.83</v>
      </c>
    </row>
    <row r="42" spans="1:19" hidden="1">
      <c r="A42" s="48" t="s">
        <v>2540</v>
      </c>
      <c r="B42" s="48" t="s">
        <v>2456</v>
      </c>
      <c r="C42" s="48" t="s">
        <v>2570</v>
      </c>
      <c r="D42" s="48" t="str">
        <f>Tabla15[[#This Row],[cedula]]&amp;Tabla15[[#This Row],[prog]]&amp;LEFT(Tabla15[[#This Row],[TIPO]],3)</f>
        <v>0011702710201SEG</v>
      </c>
      <c r="E42" s="48" t="s">
        <v>2686</v>
      </c>
      <c r="F42" s="48" t="s">
        <v>895</v>
      </c>
      <c r="G42" s="48" t="s">
        <v>943</v>
      </c>
      <c r="H42" s="48" t="s">
        <v>244</v>
      </c>
      <c r="I42" s="73">
        <f>_xlfn.XLOOKUP(Tabla15[[#This Row],[cedula]],TCARRERA[CEDULA],TCARRERA[CATEGORIA DEL SERVIDOR],0)</f>
        <v>0</v>
      </c>
      <c r="J42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2" s="48" t="str">
        <f>IF(ISTEXT(Tabla15[[#This Row],[CARRERA]]),Tabla15[[#This Row],[CARRERA]],Tabla15[[#This Row],[STATUS]])</f>
        <v>SEGURIDAD</v>
      </c>
      <c r="L42" s="57">
        <v>50000</v>
      </c>
      <c r="M42" s="57">
        <v>2297.25</v>
      </c>
      <c r="N42" s="57"/>
      <c r="O42" s="57"/>
      <c r="P42" s="25">
        <f>Tabla15[[#This Row],[sbruto]]-Tabla15[[#This Row],[ISR]]-Tabla15[[#This Row],[SFS]]-Tabla15[[#This Row],[AFP]]-Tabla15[[#This Row],[sneto]]</f>
        <v>0</v>
      </c>
      <c r="Q42" s="25">
        <v>47702.75</v>
      </c>
      <c r="R42" s="48" t="str">
        <f>_xlfn.XLOOKUP(Tabla15[[#This Row],[cedula]],Tabla8[Numero Documento],Tabla8[Gen])</f>
        <v>F</v>
      </c>
      <c r="S42" s="48" t="str">
        <f>_xlfn.XLOOKUP(Tabla15[[#This Row],[cedula]],Tabla8[Numero Documento],Tabla8[Lugar Funciones Codigo])</f>
        <v>01.83</v>
      </c>
    </row>
    <row r="43" spans="1:19">
      <c r="A43" s="48" t="s">
        <v>2538</v>
      </c>
      <c r="B43" s="48" t="s">
        <v>3009</v>
      </c>
      <c r="C43" s="48" t="s">
        <v>2570</v>
      </c>
      <c r="D43" s="48" t="str">
        <f>Tabla15[[#This Row],[cedula]]&amp;Tabla15[[#This Row],[prog]]&amp;LEFT(Tabla15[[#This Row],[TIPO]],3)</f>
        <v>0011374584801TEM</v>
      </c>
      <c r="E43" s="48" t="s">
        <v>3008</v>
      </c>
      <c r="F43" s="48" t="s">
        <v>100</v>
      </c>
      <c r="G43" s="48" t="s">
        <v>943</v>
      </c>
      <c r="H43" s="48" t="s">
        <v>2795</v>
      </c>
      <c r="I43" s="73">
        <f>_xlfn.XLOOKUP(Tabla15[[#This Row],[cedula]],TCARRERA[CEDULA],TCARRERA[CATEGORIA DEL SERVIDOR],0)</f>
        <v>0</v>
      </c>
      <c r="J43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" s="48" t="str">
        <f>IF(ISTEXT(Tabla15[[#This Row],[CARRERA]]),Tabla15[[#This Row],[CARRERA]],Tabla15[[#This Row],[STATUS]])</f>
        <v>TEMPORALES</v>
      </c>
      <c r="L43" s="57">
        <v>50000</v>
      </c>
      <c r="M43" s="61">
        <v>1854</v>
      </c>
      <c r="N43" s="57">
        <v>1520</v>
      </c>
      <c r="O43" s="57">
        <v>1435</v>
      </c>
      <c r="P43" s="25">
        <f>Tabla15[[#This Row],[sbruto]]-Tabla15[[#This Row],[ISR]]-Tabla15[[#This Row],[SFS]]-Tabla15[[#This Row],[AFP]]-Tabla15[[#This Row],[sneto]]</f>
        <v>25</v>
      </c>
      <c r="Q43" s="25">
        <v>45166</v>
      </c>
      <c r="R43" s="48" t="str">
        <f>_xlfn.XLOOKUP(Tabla15[[#This Row],[cedula]],Tabla8[Numero Documento],Tabla8[Gen])</f>
        <v>M</v>
      </c>
      <c r="S43" s="48" t="str">
        <f>_xlfn.XLOOKUP(Tabla15[[#This Row],[cedula]],Tabla8[Numero Documento],Tabla8[Lugar Funciones Codigo])</f>
        <v>01.83</v>
      </c>
    </row>
    <row r="44" spans="1:19" hidden="1">
      <c r="A44" s="48" t="s">
        <v>2539</v>
      </c>
      <c r="B44" s="48" t="s">
        <v>1874</v>
      </c>
      <c r="C44" s="48" t="s">
        <v>2570</v>
      </c>
      <c r="D44" s="48" t="str">
        <f>Tabla15[[#This Row],[cedula]]&amp;Tabla15[[#This Row],[prog]]&amp;LEFT(Tabla15[[#This Row],[TIPO]],3)</f>
        <v>0010062184601FIJ</v>
      </c>
      <c r="E44" s="48" t="s">
        <v>222</v>
      </c>
      <c r="F44" s="48" t="s">
        <v>192</v>
      </c>
      <c r="G44" s="48" t="s">
        <v>943</v>
      </c>
      <c r="H44" s="48" t="s">
        <v>11</v>
      </c>
      <c r="I44" s="73">
        <f>_xlfn.XLOOKUP(Tabla15[[#This Row],[cedula]],TCARRERA[CEDULA],TCARRERA[CATEGORIA DEL SERVIDOR],0)</f>
        <v>0</v>
      </c>
      <c r="J4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44" s="48" t="str">
        <f>IF(ISTEXT(Tabla15[[#This Row],[CARRERA]]),Tabla15[[#This Row],[CARRERA]],Tabla15[[#This Row],[STATUS]])</f>
        <v>FIJO</v>
      </c>
      <c r="L44" s="57">
        <v>50000</v>
      </c>
      <c r="M44" s="57">
        <v>1854</v>
      </c>
      <c r="N44" s="60">
        <v>1520</v>
      </c>
      <c r="O44" s="60">
        <v>1435</v>
      </c>
      <c r="P44" s="25">
        <f>Tabla15[[#This Row],[sbruto]]-Tabla15[[#This Row],[ISR]]-Tabla15[[#This Row],[SFS]]-Tabla15[[#This Row],[AFP]]-Tabla15[[#This Row],[sneto]]</f>
        <v>11565.870000000003</v>
      </c>
      <c r="Q44" s="25">
        <v>33625.129999999997</v>
      </c>
      <c r="R44" s="48" t="str">
        <f>_xlfn.XLOOKUP(Tabla15[[#This Row],[cedula]],Tabla8[Numero Documento],Tabla8[Gen])</f>
        <v>M</v>
      </c>
      <c r="S44" s="48" t="str">
        <f>_xlfn.XLOOKUP(Tabla15[[#This Row],[cedula]],Tabla8[Numero Documento],Tabla8[Lugar Funciones Codigo])</f>
        <v>01.83</v>
      </c>
    </row>
    <row r="45" spans="1:19">
      <c r="A45" s="48" t="s">
        <v>2538</v>
      </c>
      <c r="B45" s="48" t="s">
        <v>3019</v>
      </c>
      <c r="C45" s="48" t="s">
        <v>2570</v>
      </c>
      <c r="D45" s="48" t="str">
        <f>Tabla15[[#This Row],[cedula]]&amp;Tabla15[[#This Row],[prog]]&amp;LEFT(Tabla15[[#This Row],[TIPO]],3)</f>
        <v>0730000419401TEM</v>
      </c>
      <c r="E45" s="48" t="s">
        <v>3018</v>
      </c>
      <c r="F45" s="48" t="s">
        <v>256</v>
      </c>
      <c r="G45" s="48" t="s">
        <v>943</v>
      </c>
      <c r="H45" s="48" t="s">
        <v>2795</v>
      </c>
      <c r="I45" s="73">
        <f>_xlfn.XLOOKUP(Tabla15[[#This Row],[cedula]],TCARRERA[CEDULA],TCARRERA[CATEGORIA DEL SERVIDOR],0)</f>
        <v>0</v>
      </c>
      <c r="J45" s="7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" s="48" t="str">
        <f>IF(ISTEXT(Tabla15[[#This Row],[CARRERA]]),Tabla15[[#This Row],[CARRERA]],Tabla15[[#This Row],[STATUS]])</f>
        <v>TEMPORALES</v>
      </c>
      <c r="L45" s="57">
        <v>50000</v>
      </c>
      <c r="M45" s="58">
        <v>1854</v>
      </c>
      <c r="N45" s="57">
        <v>1520</v>
      </c>
      <c r="O45" s="57">
        <v>1435</v>
      </c>
      <c r="P45" s="25">
        <f>Tabla15[[#This Row],[sbruto]]-Tabla15[[#This Row],[ISR]]-Tabla15[[#This Row],[SFS]]-Tabla15[[#This Row],[AFP]]-Tabla15[[#This Row],[sneto]]</f>
        <v>25</v>
      </c>
      <c r="Q45" s="25">
        <v>45166</v>
      </c>
      <c r="R45" s="48" t="str">
        <f>_xlfn.XLOOKUP(Tabla15[[#This Row],[cedula]],Tabla8[Numero Documento],Tabla8[Gen])</f>
        <v>M</v>
      </c>
      <c r="S45" s="48" t="str">
        <f>_xlfn.XLOOKUP(Tabla15[[#This Row],[cedula]],Tabla8[Numero Documento],Tabla8[Lugar Funciones Codigo])</f>
        <v>01.83</v>
      </c>
    </row>
    <row r="46" spans="1:19" hidden="1">
      <c r="A46" s="48" t="s">
        <v>2539</v>
      </c>
      <c r="B46" s="48" t="s">
        <v>1241</v>
      </c>
      <c r="C46" s="48" t="s">
        <v>2570</v>
      </c>
      <c r="D46" s="48" t="str">
        <f>Tabla15[[#This Row],[cedula]]&amp;Tabla15[[#This Row],[prog]]&amp;LEFT(Tabla15[[#This Row],[TIPO]],3)</f>
        <v>0011092996501FIJ</v>
      </c>
      <c r="E46" s="48" t="s">
        <v>411</v>
      </c>
      <c r="F46" s="48" t="s">
        <v>412</v>
      </c>
      <c r="G46" s="48" t="s">
        <v>943</v>
      </c>
      <c r="H46" s="48" t="s">
        <v>11</v>
      </c>
      <c r="I46" s="73" t="str">
        <f>_xlfn.XLOOKUP(Tabla15[[#This Row],[cedula]],TCARRERA[CEDULA],TCARRERA[CATEGORIA DEL SERVIDOR],0)</f>
        <v>CARRERA ADMINISTRATIVA</v>
      </c>
      <c r="J4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46" s="48" t="str">
        <f>IF(ISTEXT(Tabla15[[#This Row],[CARRERA]]),Tabla15[[#This Row],[CARRERA]],Tabla15[[#This Row],[STATUS]])</f>
        <v>CARRERA ADMINISTRATIVA</v>
      </c>
      <c r="L46" s="57">
        <v>50000</v>
      </c>
      <c r="M46" s="61">
        <v>1627.13</v>
      </c>
      <c r="N46" s="57">
        <v>1520</v>
      </c>
      <c r="O46" s="57">
        <v>1435</v>
      </c>
      <c r="P46" s="25">
        <f>Tabla15[[#This Row],[sbruto]]-Tabla15[[#This Row],[ISR]]-Tabla15[[#This Row],[SFS]]-Tabla15[[#This Row],[AFP]]-Tabla15[[#This Row],[sneto]]</f>
        <v>34518.39</v>
      </c>
      <c r="Q46" s="25">
        <v>10899.48</v>
      </c>
      <c r="R46" s="48" t="str">
        <f>_xlfn.XLOOKUP(Tabla15[[#This Row],[cedula]],Tabla8[Numero Documento],Tabla8[Gen])</f>
        <v>F</v>
      </c>
      <c r="S46" s="48" t="str">
        <f>_xlfn.XLOOKUP(Tabla15[[#This Row],[cedula]],Tabla8[Numero Documento],Tabla8[Lugar Funciones Codigo])</f>
        <v>01.83</v>
      </c>
    </row>
    <row r="47" spans="1:19" hidden="1">
      <c r="A47" s="48" t="s">
        <v>2540</v>
      </c>
      <c r="B47" s="48" t="s">
        <v>2487</v>
      </c>
      <c r="C47" s="48" t="s">
        <v>2570</v>
      </c>
      <c r="D47" s="48" t="str">
        <f>Tabla15[[#This Row],[cedula]]&amp;Tabla15[[#This Row],[prog]]&amp;LEFT(Tabla15[[#This Row],[TIPO]],3)</f>
        <v>0011180810101SEG</v>
      </c>
      <c r="E47" s="48" t="s">
        <v>1439</v>
      </c>
      <c r="F47" s="48" t="s">
        <v>895</v>
      </c>
      <c r="G47" s="48" t="s">
        <v>943</v>
      </c>
      <c r="H47" s="48" t="s">
        <v>244</v>
      </c>
      <c r="I47" s="73">
        <f>_xlfn.XLOOKUP(Tabla15[[#This Row],[cedula]],TCARRERA[CEDULA],TCARRERA[CATEGORIA DEL SERVIDOR],0)</f>
        <v>0</v>
      </c>
      <c r="J47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7" s="48" t="str">
        <f>IF(ISTEXT(Tabla15[[#This Row],[CARRERA]]),Tabla15[[#This Row],[CARRERA]],Tabla15[[#This Row],[STATUS]])</f>
        <v>SEGURIDAD</v>
      </c>
      <c r="L47" s="57">
        <v>50000</v>
      </c>
      <c r="M47" s="61">
        <v>2297.25</v>
      </c>
      <c r="N47" s="57"/>
      <c r="O47" s="57"/>
      <c r="P47" s="25">
        <f>Tabla15[[#This Row],[sbruto]]-Tabla15[[#This Row],[ISR]]-Tabla15[[#This Row],[SFS]]-Tabla15[[#This Row],[AFP]]-Tabla15[[#This Row],[sneto]]</f>
        <v>0</v>
      </c>
      <c r="Q47" s="25">
        <v>47702.75</v>
      </c>
      <c r="R47" s="48" t="str">
        <f>_xlfn.XLOOKUP(Tabla15[[#This Row],[cedula]],Tabla8[Numero Documento],Tabla8[Gen])</f>
        <v>F</v>
      </c>
      <c r="S47" s="48" t="str">
        <f>_xlfn.XLOOKUP(Tabla15[[#This Row],[cedula]],Tabla8[Numero Documento],Tabla8[Lugar Funciones Codigo])</f>
        <v>01.83</v>
      </c>
    </row>
    <row r="48" spans="1:19" hidden="1">
      <c r="A48" s="48" t="s">
        <v>2540</v>
      </c>
      <c r="B48" s="48" t="s">
        <v>2439</v>
      </c>
      <c r="C48" s="48" t="s">
        <v>2570</v>
      </c>
      <c r="D48" s="48" t="str">
        <f>Tabla15[[#This Row],[cedula]]&amp;Tabla15[[#This Row],[prog]]&amp;LEFT(Tabla15[[#This Row],[TIPO]],3)</f>
        <v>0011889626501SEG</v>
      </c>
      <c r="E48" s="48" t="s">
        <v>2684</v>
      </c>
      <c r="F48" s="48" t="s">
        <v>895</v>
      </c>
      <c r="G48" s="48" t="s">
        <v>943</v>
      </c>
      <c r="H48" s="48" t="s">
        <v>244</v>
      </c>
      <c r="I48" s="73">
        <f>_xlfn.XLOOKUP(Tabla15[[#This Row],[cedula]],TCARRERA[CEDULA],TCARRERA[CATEGORIA DEL SERVIDOR],0)</f>
        <v>0</v>
      </c>
      <c r="J48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8" s="48" t="str">
        <f>IF(ISTEXT(Tabla15[[#This Row],[CARRERA]]),Tabla15[[#This Row],[CARRERA]],Tabla15[[#This Row],[STATUS]])</f>
        <v>SEGURIDAD</v>
      </c>
      <c r="L48" s="57">
        <v>45000</v>
      </c>
      <c r="M48" s="61">
        <v>1547.25</v>
      </c>
      <c r="N48" s="57"/>
      <c r="O48" s="57"/>
      <c r="P48" s="25">
        <f>Tabla15[[#This Row],[sbruto]]-Tabla15[[#This Row],[ISR]]-Tabla15[[#This Row],[SFS]]-Tabla15[[#This Row],[AFP]]-Tabla15[[#This Row],[sneto]]</f>
        <v>0</v>
      </c>
      <c r="Q48" s="25">
        <v>43452.75</v>
      </c>
      <c r="R48" s="48" t="str">
        <f>_xlfn.XLOOKUP(Tabla15[[#This Row],[cedula]],Tabla8[Numero Documento],Tabla8[Gen])</f>
        <v>M</v>
      </c>
      <c r="S48" s="48" t="str">
        <f>_xlfn.XLOOKUP(Tabla15[[#This Row],[cedula]],Tabla8[Numero Documento],Tabla8[Lugar Funciones Codigo])</f>
        <v>01.83</v>
      </c>
    </row>
    <row r="49" spans="1:19" hidden="1">
      <c r="A49" s="48" t="s">
        <v>2539</v>
      </c>
      <c r="B49" s="48" t="s">
        <v>1837</v>
      </c>
      <c r="C49" s="48" t="s">
        <v>2570</v>
      </c>
      <c r="D49" s="48" t="str">
        <f>Tabla15[[#This Row],[cedula]]&amp;Tabla15[[#This Row],[prog]]&amp;LEFT(Tabla15[[#This Row],[TIPO]],3)</f>
        <v>0011011432901FIJ</v>
      </c>
      <c r="E49" s="48" t="s">
        <v>1525</v>
      </c>
      <c r="F49" s="48" t="s">
        <v>598</v>
      </c>
      <c r="G49" s="48" t="s">
        <v>943</v>
      </c>
      <c r="H49" s="48" t="s">
        <v>11</v>
      </c>
      <c r="I49" s="73">
        <f>_xlfn.XLOOKUP(Tabla15[[#This Row],[cedula]],TCARRERA[CEDULA],TCARRERA[CATEGORIA DEL SERVIDOR],0)</f>
        <v>0</v>
      </c>
      <c r="J49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" s="48" t="str">
        <f>IF(ISTEXT(Tabla15[[#This Row],[CARRERA]]),Tabla15[[#This Row],[CARRERA]],Tabla15[[#This Row],[STATUS]])</f>
        <v>ESTATUTO SIMPLIFICADO</v>
      </c>
      <c r="L49" s="57">
        <v>45000</v>
      </c>
      <c r="M49" s="59">
        <v>1148.33</v>
      </c>
      <c r="N49" s="57">
        <v>1368</v>
      </c>
      <c r="O49" s="57">
        <v>1291.5</v>
      </c>
      <c r="P49" s="25">
        <f>Tabla15[[#This Row],[sbruto]]-Tabla15[[#This Row],[ISR]]-Tabla15[[#This Row],[SFS]]-Tabla15[[#This Row],[AFP]]-Tabla15[[#This Row],[sneto]]</f>
        <v>25</v>
      </c>
      <c r="Q49" s="25">
        <v>41167.17</v>
      </c>
      <c r="R49" s="48" t="str">
        <f>_xlfn.XLOOKUP(Tabla15[[#This Row],[cedula]],Tabla8[Numero Documento],Tabla8[Gen])</f>
        <v>M</v>
      </c>
      <c r="S49" s="48" t="str">
        <f>_xlfn.XLOOKUP(Tabla15[[#This Row],[cedula]],Tabla8[Numero Documento],Tabla8[Lugar Funciones Codigo])</f>
        <v>01.83</v>
      </c>
    </row>
    <row r="50" spans="1:19" hidden="1">
      <c r="A50" s="48" t="s">
        <v>2539</v>
      </c>
      <c r="B50" s="48" t="s">
        <v>1858</v>
      </c>
      <c r="C50" s="48" t="s">
        <v>2570</v>
      </c>
      <c r="D50" s="48" t="str">
        <f>Tabla15[[#This Row],[cedula]]&amp;Tabla15[[#This Row],[prog]]&amp;LEFT(Tabla15[[#This Row],[TIPO]],3)</f>
        <v>0010067285601FIJ</v>
      </c>
      <c r="E50" s="48" t="s">
        <v>1611</v>
      </c>
      <c r="F50" s="48" t="s">
        <v>647</v>
      </c>
      <c r="G50" s="48" t="s">
        <v>943</v>
      </c>
      <c r="H50" s="48" t="s">
        <v>11</v>
      </c>
      <c r="I50" s="73">
        <f>_xlfn.XLOOKUP(Tabla15[[#This Row],[cedula]],TCARRERA[CEDULA],TCARRERA[CATEGORIA DEL SERVIDOR],0)</f>
        <v>0</v>
      </c>
      <c r="J50" s="4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50" s="48" t="str">
        <f>IF(ISTEXT(Tabla15[[#This Row],[CARRERA]]),Tabla15[[#This Row],[CARRERA]],Tabla15[[#This Row],[STATUS]])</f>
        <v>EMPLEADO DE CONFIANZA</v>
      </c>
      <c r="L50" s="57">
        <v>42000</v>
      </c>
      <c r="M50" s="61">
        <v>724.92</v>
      </c>
      <c r="N50" s="57">
        <v>1276.8</v>
      </c>
      <c r="O50" s="57">
        <v>1205.4000000000001</v>
      </c>
      <c r="P50" s="25">
        <f>Tabla15[[#This Row],[sbruto]]-Tabla15[[#This Row],[ISR]]-Tabla15[[#This Row],[SFS]]-Tabla15[[#This Row],[AFP]]-Tabla15[[#This Row],[sneto]]</f>
        <v>25</v>
      </c>
      <c r="Q50" s="25">
        <v>38767.879999999997</v>
      </c>
      <c r="R50" s="48" t="str">
        <f>_xlfn.XLOOKUP(Tabla15[[#This Row],[cedula]],Tabla8[Numero Documento],Tabla8[Gen])</f>
        <v>M</v>
      </c>
      <c r="S50" s="48" t="str">
        <f>_xlfn.XLOOKUP(Tabla15[[#This Row],[cedula]],Tabla8[Numero Documento],Tabla8[Lugar Funciones Codigo])</f>
        <v>01.83</v>
      </c>
    </row>
    <row r="51" spans="1:19" hidden="1">
      <c r="A51" s="48" t="s">
        <v>2539</v>
      </c>
      <c r="B51" s="48" t="s">
        <v>1160</v>
      </c>
      <c r="C51" s="48" t="s">
        <v>2570</v>
      </c>
      <c r="D51" s="48" t="str">
        <f>Tabla15[[#This Row],[cedula]]&amp;Tabla15[[#This Row],[prog]]&amp;LEFT(Tabla15[[#This Row],[TIPO]],3)</f>
        <v>0910001341701FIJ</v>
      </c>
      <c r="E51" s="48" t="s">
        <v>670</v>
      </c>
      <c r="F51" s="48" t="s">
        <v>30</v>
      </c>
      <c r="G51" s="48" t="s">
        <v>943</v>
      </c>
      <c r="H51" s="48" t="s">
        <v>11</v>
      </c>
      <c r="I51" s="73" t="str">
        <f>_xlfn.XLOOKUP(Tabla15[[#This Row],[cedula]],TCARRERA[CEDULA],TCARRERA[CATEGORIA DEL SERVIDOR],0)</f>
        <v>CARRERA ADMINISTRATIVA</v>
      </c>
      <c r="J5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" s="48" t="str">
        <f>IF(ISTEXT(Tabla15[[#This Row],[CARRERA]]),Tabla15[[#This Row],[CARRERA]],Tabla15[[#This Row],[STATUS]])</f>
        <v>CARRERA ADMINISTRATIVA</v>
      </c>
      <c r="L51" s="57">
        <v>40000</v>
      </c>
      <c r="M51" s="58">
        <v>442.65</v>
      </c>
      <c r="N51" s="57">
        <v>1216</v>
      </c>
      <c r="O51" s="57">
        <v>1148</v>
      </c>
      <c r="P51" s="25">
        <f>Tabla15[[#This Row],[sbruto]]-Tabla15[[#This Row],[ISR]]-Tabla15[[#This Row],[SFS]]-Tabla15[[#This Row],[AFP]]-Tabla15[[#This Row],[sneto]]</f>
        <v>15806.559999999998</v>
      </c>
      <c r="Q51" s="25">
        <v>21386.79</v>
      </c>
      <c r="R51" s="48" t="str">
        <f>_xlfn.XLOOKUP(Tabla15[[#This Row],[cedula]],Tabla8[Numero Documento],Tabla8[Gen])</f>
        <v>M</v>
      </c>
      <c r="S51" s="48" t="str">
        <f>_xlfn.XLOOKUP(Tabla15[[#This Row],[cedula]],Tabla8[Numero Documento],Tabla8[Lugar Funciones Codigo])</f>
        <v>01.83</v>
      </c>
    </row>
    <row r="52" spans="1:19">
      <c r="A52" s="48" t="s">
        <v>2538</v>
      </c>
      <c r="B52" s="48" t="s">
        <v>2580</v>
      </c>
      <c r="C52" s="48" t="s">
        <v>2570</v>
      </c>
      <c r="D52" s="48" t="str">
        <f>Tabla15[[#This Row],[cedula]]&amp;Tabla15[[#This Row],[prog]]&amp;LEFT(Tabla15[[#This Row],[TIPO]],3)</f>
        <v>0200017517001TEM</v>
      </c>
      <c r="E52" s="48" t="s">
        <v>2579</v>
      </c>
      <c r="F52" s="48" t="s">
        <v>2581</v>
      </c>
      <c r="G52" s="48" t="s">
        <v>943</v>
      </c>
      <c r="H52" s="48" t="s">
        <v>2795</v>
      </c>
      <c r="I52" s="73">
        <f>_xlfn.XLOOKUP(Tabla15[[#This Row],[cedula]],TCARRERA[CEDULA],TCARRERA[CATEGORIA DEL SERVIDOR],0)</f>
        <v>0</v>
      </c>
      <c r="J52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" s="48" t="str">
        <f>IF(ISTEXT(Tabla15[[#This Row],[CARRERA]]),Tabla15[[#This Row],[CARRERA]],Tabla15[[#This Row],[STATUS]])</f>
        <v>TEMPORALES</v>
      </c>
      <c r="L52" s="57">
        <v>35000</v>
      </c>
      <c r="M52" s="60"/>
      <c r="N52" s="57">
        <v>1064</v>
      </c>
      <c r="O52" s="57">
        <v>1004.5</v>
      </c>
      <c r="P52" s="25">
        <f>Tabla15[[#This Row],[sbruto]]-Tabla15[[#This Row],[ISR]]-Tabla15[[#This Row],[SFS]]-Tabla15[[#This Row],[AFP]]-Tabla15[[#This Row],[sneto]]</f>
        <v>25</v>
      </c>
      <c r="Q52" s="25">
        <v>32906.5</v>
      </c>
      <c r="R52" s="48" t="str">
        <f>_xlfn.XLOOKUP(Tabla15[[#This Row],[cedula]],Tabla8[Numero Documento],Tabla8[Gen])</f>
        <v>F</v>
      </c>
      <c r="S52" s="48" t="str">
        <f>_xlfn.XLOOKUP(Tabla15[[#This Row],[cedula]],Tabla8[Numero Documento],Tabla8[Lugar Funciones Codigo])</f>
        <v>01.83</v>
      </c>
    </row>
    <row r="53" spans="1:19" hidden="1">
      <c r="A53" s="48" t="s">
        <v>2539</v>
      </c>
      <c r="B53" s="48" t="s">
        <v>1933</v>
      </c>
      <c r="C53" s="48" t="s">
        <v>2570</v>
      </c>
      <c r="D53" s="48" t="str">
        <f>Tabla15[[#This Row],[cedula]]&amp;Tabla15[[#This Row],[prog]]&amp;LEFT(Tabla15[[#This Row],[TIPO]],3)</f>
        <v>0011853481701FIJ</v>
      </c>
      <c r="E53" s="48" t="s">
        <v>1684</v>
      </c>
      <c r="F53" s="48" t="s">
        <v>10</v>
      </c>
      <c r="G53" s="48" t="s">
        <v>943</v>
      </c>
      <c r="H53" s="48" t="s">
        <v>11</v>
      </c>
      <c r="I53" s="73">
        <f>_xlfn.XLOOKUP(Tabla15[[#This Row],[cedula]],TCARRERA[CEDULA],TCARRERA[CATEGORIA DEL SERVIDOR],0)</f>
        <v>0</v>
      </c>
      <c r="J53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" s="48" t="str">
        <f>IF(ISTEXT(Tabla15[[#This Row],[CARRERA]]),Tabla15[[#This Row],[CARRERA]],Tabla15[[#This Row],[STATUS]])</f>
        <v>ESTATUTO SIMPLIFICADO</v>
      </c>
      <c r="L53" s="57">
        <v>35000</v>
      </c>
      <c r="M53" s="61"/>
      <c r="N53" s="57">
        <v>1064</v>
      </c>
      <c r="O53" s="57">
        <v>1004.5</v>
      </c>
      <c r="P53" s="25">
        <f>Tabla15[[#This Row],[sbruto]]-Tabla15[[#This Row],[ISR]]-Tabla15[[#This Row],[SFS]]-Tabla15[[#This Row],[AFP]]-Tabla15[[#This Row],[sneto]]</f>
        <v>25</v>
      </c>
      <c r="Q53" s="25">
        <v>32906.5</v>
      </c>
      <c r="R53" s="48" t="str">
        <f>_xlfn.XLOOKUP(Tabla15[[#This Row],[cedula]],Tabla8[Numero Documento],Tabla8[Gen])</f>
        <v>F</v>
      </c>
      <c r="S53" s="48" t="str">
        <f>_xlfn.XLOOKUP(Tabla15[[#This Row],[cedula]],Tabla8[Numero Documento],Tabla8[Lugar Funciones Codigo])</f>
        <v>01.83</v>
      </c>
    </row>
    <row r="54" spans="1:19" hidden="1">
      <c r="A54" s="48" t="s">
        <v>2539</v>
      </c>
      <c r="B54" s="48" t="s">
        <v>1981</v>
      </c>
      <c r="C54" s="48" t="s">
        <v>2570</v>
      </c>
      <c r="D54" s="48" t="str">
        <f>Tabla15[[#This Row],[cedula]]&amp;Tabla15[[#This Row],[prog]]&amp;LEFT(Tabla15[[#This Row],[TIPO]],3)</f>
        <v>0040012856701FIJ</v>
      </c>
      <c r="E54" s="48" t="s">
        <v>1685</v>
      </c>
      <c r="F54" s="48" t="s">
        <v>55</v>
      </c>
      <c r="G54" s="48" t="s">
        <v>943</v>
      </c>
      <c r="H54" s="48" t="s">
        <v>11</v>
      </c>
      <c r="I54" s="73">
        <f>_xlfn.XLOOKUP(Tabla15[[#This Row],[cedula]],TCARRERA[CEDULA],TCARRERA[CATEGORIA DEL SERVIDOR],0)</f>
        <v>0</v>
      </c>
      <c r="J5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4" s="48" t="str">
        <f>IF(ISTEXT(Tabla15[[#This Row],[CARRERA]]),Tabla15[[#This Row],[CARRERA]],Tabla15[[#This Row],[STATUS]])</f>
        <v>FIJO</v>
      </c>
      <c r="L54" s="57">
        <v>35000</v>
      </c>
      <c r="M54" s="61"/>
      <c r="N54" s="57">
        <v>1064</v>
      </c>
      <c r="O54" s="57">
        <v>1004.5</v>
      </c>
      <c r="P54" s="25">
        <f>Tabla15[[#This Row],[sbruto]]-Tabla15[[#This Row],[ISR]]-Tabla15[[#This Row],[SFS]]-Tabla15[[#This Row],[AFP]]-Tabla15[[#This Row],[sneto]]</f>
        <v>25</v>
      </c>
      <c r="Q54" s="25">
        <v>32906.5</v>
      </c>
      <c r="R54" s="48" t="str">
        <f>_xlfn.XLOOKUP(Tabla15[[#This Row],[cedula]],Tabla8[Numero Documento],Tabla8[Gen])</f>
        <v>F</v>
      </c>
      <c r="S54" s="48" t="str">
        <f>_xlfn.XLOOKUP(Tabla15[[#This Row],[cedula]],Tabla8[Numero Documento],Tabla8[Lugar Funciones Codigo])</f>
        <v>01.83</v>
      </c>
    </row>
    <row r="55" spans="1:19" hidden="1">
      <c r="A55" s="48" t="s">
        <v>2540</v>
      </c>
      <c r="B55" s="48" t="s">
        <v>2502</v>
      </c>
      <c r="C55" s="48" t="s">
        <v>2570</v>
      </c>
      <c r="D55" s="48" t="str">
        <f>Tabla15[[#This Row],[cedula]]&amp;Tabla15[[#This Row],[prog]]&amp;LEFT(Tabla15[[#This Row],[TIPO]],3)</f>
        <v>0011202637201SEG</v>
      </c>
      <c r="E55" s="48" t="s">
        <v>940</v>
      </c>
      <c r="F55" s="48" t="s">
        <v>895</v>
      </c>
      <c r="G55" s="48" t="s">
        <v>943</v>
      </c>
      <c r="H55" s="48" t="s">
        <v>244</v>
      </c>
      <c r="I55" s="73">
        <f>_xlfn.XLOOKUP(Tabla15[[#This Row],[cedula]],TCARRERA[CEDULA],TCARRERA[CATEGORIA DEL SERVIDOR],0)</f>
        <v>0</v>
      </c>
      <c r="J55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5" s="48" t="str">
        <f>IF(ISTEXT(Tabla15[[#This Row],[CARRERA]]),Tabla15[[#This Row],[CARRERA]],Tabla15[[#This Row],[STATUS]])</f>
        <v>SEGURIDAD</v>
      </c>
      <c r="L55" s="57">
        <v>32000</v>
      </c>
      <c r="M55" s="60"/>
      <c r="N55" s="57"/>
      <c r="O55" s="57"/>
      <c r="P55" s="25">
        <f>Tabla15[[#This Row],[sbruto]]-Tabla15[[#This Row],[ISR]]-Tabla15[[#This Row],[SFS]]-Tabla15[[#This Row],[AFP]]-Tabla15[[#This Row],[sneto]]</f>
        <v>0</v>
      </c>
      <c r="Q55" s="25">
        <v>32000</v>
      </c>
      <c r="R55" s="48" t="str">
        <f>_xlfn.XLOOKUP(Tabla15[[#This Row],[cedula]],Tabla8[Numero Documento],Tabla8[Gen])</f>
        <v>M</v>
      </c>
      <c r="S55" s="48" t="str">
        <f>_xlfn.XLOOKUP(Tabla15[[#This Row],[cedula]],Tabla8[Numero Documento],Tabla8[Lugar Funciones Codigo])</f>
        <v>01.83</v>
      </c>
    </row>
    <row r="56" spans="1:19" hidden="1">
      <c r="A56" s="48" t="s">
        <v>2539</v>
      </c>
      <c r="B56" s="48" t="s">
        <v>1867</v>
      </c>
      <c r="C56" s="48" t="s">
        <v>2570</v>
      </c>
      <c r="D56" s="48" t="str">
        <f>Tabla15[[#This Row],[cedula]]&amp;Tabla15[[#This Row],[prog]]&amp;LEFT(Tabla15[[#This Row],[TIPO]],3)</f>
        <v>0011269176101FIJ</v>
      </c>
      <c r="E56" s="48" t="s">
        <v>1614</v>
      </c>
      <c r="F56" s="48" t="s">
        <v>360</v>
      </c>
      <c r="G56" s="48" t="s">
        <v>943</v>
      </c>
      <c r="H56" s="48" t="s">
        <v>11</v>
      </c>
      <c r="I56" s="73">
        <f>_xlfn.XLOOKUP(Tabla15[[#This Row],[cedula]],TCARRERA[CEDULA],TCARRERA[CATEGORIA DEL SERVIDOR],0)</f>
        <v>0</v>
      </c>
      <c r="J5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6" s="48" t="str">
        <f>IF(ISTEXT(Tabla15[[#This Row],[CARRERA]]),Tabla15[[#This Row],[CARRERA]],Tabla15[[#This Row],[STATUS]])</f>
        <v>FIJO</v>
      </c>
      <c r="L56" s="57">
        <v>31500</v>
      </c>
      <c r="M56" s="61"/>
      <c r="N56" s="57">
        <v>957.6</v>
      </c>
      <c r="O56" s="57">
        <v>904.05</v>
      </c>
      <c r="P56" s="25">
        <f>Tabla15[[#This Row],[sbruto]]-Tabla15[[#This Row],[ISR]]-Tabla15[[#This Row],[SFS]]-Tabla15[[#This Row],[AFP]]-Tabla15[[#This Row],[sneto]]</f>
        <v>25.000000000003638</v>
      </c>
      <c r="Q56" s="25">
        <v>29613.35</v>
      </c>
      <c r="R56" s="48" t="str">
        <f>_xlfn.XLOOKUP(Tabla15[[#This Row],[cedula]],Tabla8[Numero Documento],Tabla8[Gen])</f>
        <v>M</v>
      </c>
      <c r="S56" s="48" t="str">
        <f>_xlfn.XLOOKUP(Tabla15[[#This Row],[cedula]],Tabla8[Numero Documento],Tabla8[Lugar Funciones Codigo])</f>
        <v>01.83</v>
      </c>
    </row>
    <row r="57" spans="1:19" hidden="1">
      <c r="A57" s="48" t="s">
        <v>2541</v>
      </c>
      <c r="B57" s="48" t="s">
        <v>2405</v>
      </c>
      <c r="C57" s="48" t="s">
        <v>2570</v>
      </c>
      <c r="D57" s="48" t="str">
        <f>Tabla15[[#This Row],[cedula]]&amp;Tabla15[[#This Row],[prog]]&amp;LEFT(Tabla15[[#This Row],[TIPO]],3)</f>
        <v>0010063459101TRA</v>
      </c>
      <c r="E57" s="48" t="s">
        <v>868</v>
      </c>
      <c r="F57" s="48" t="s">
        <v>869</v>
      </c>
      <c r="G57" s="48" t="s">
        <v>943</v>
      </c>
      <c r="H57" s="48" t="s">
        <v>2536</v>
      </c>
      <c r="I57" s="73">
        <f>_xlfn.XLOOKUP(Tabla15[[#This Row],[cedula]],TCARRERA[CEDULA],TCARRERA[CATEGORIA DEL SERVIDOR],0)</f>
        <v>0</v>
      </c>
      <c r="J57" s="4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7" s="48" t="str">
        <f>IF(ISTEXT(Tabla15[[#This Row],[CARRERA]]),Tabla15[[#This Row],[CARRERA]],Tabla15[[#This Row],[STATUS]])</f>
        <v>TRAMITE DE PENSION</v>
      </c>
      <c r="L57" s="57">
        <v>30040.400000000001</v>
      </c>
      <c r="M57" s="61"/>
      <c r="N57" s="60">
        <v>913.23</v>
      </c>
      <c r="O57" s="60">
        <v>862.16</v>
      </c>
      <c r="P57" s="25">
        <f>Tabla15[[#This Row],[sbruto]]-Tabla15[[#This Row],[ISR]]-Tabla15[[#This Row],[SFS]]-Tabla15[[#This Row],[AFP]]-Tabla15[[#This Row],[sneto]]</f>
        <v>75.000000000003638</v>
      </c>
      <c r="Q57" s="25">
        <v>28190.01</v>
      </c>
      <c r="R57" s="48" t="str">
        <f>_xlfn.XLOOKUP(Tabla15[[#This Row],[cedula]],Tabla8[Numero Documento],Tabla8[Gen])</f>
        <v>F</v>
      </c>
      <c r="S57" s="48" t="str">
        <f>_xlfn.XLOOKUP(Tabla15[[#This Row],[cedula]],Tabla8[Numero Documento],Tabla8[Lugar Funciones Codigo])</f>
        <v>01.83</v>
      </c>
    </row>
    <row r="58" spans="1:19" hidden="1">
      <c r="A58" s="48" t="s">
        <v>2540</v>
      </c>
      <c r="B58" s="48" t="s">
        <v>2415</v>
      </c>
      <c r="C58" s="48" t="s">
        <v>2570</v>
      </c>
      <c r="D58" s="48" t="str">
        <f>Tabla15[[#This Row],[cedula]]&amp;Tabla15[[#This Row],[prog]]&amp;LEFT(Tabla15[[#This Row],[TIPO]],3)</f>
        <v>0011666000201SEG</v>
      </c>
      <c r="E58" s="48" t="s">
        <v>935</v>
      </c>
      <c r="F58" s="48" t="s">
        <v>895</v>
      </c>
      <c r="G58" s="48" t="s">
        <v>943</v>
      </c>
      <c r="H58" s="48" t="s">
        <v>244</v>
      </c>
      <c r="I58" s="73">
        <f>_xlfn.XLOOKUP(Tabla15[[#This Row],[cedula]],TCARRERA[CEDULA],TCARRERA[CATEGORIA DEL SERVIDOR],0)</f>
        <v>0</v>
      </c>
      <c r="J58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8" s="48" t="str">
        <f>IF(ISTEXT(Tabla15[[#This Row],[CARRERA]]),Tabla15[[#This Row],[CARRERA]],Tabla15[[#This Row],[STATUS]])</f>
        <v>SEGURIDAD</v>
      </c>
      <c r="L58" s="57">
        <v>30000</v>
      </c>
      <c r="M58" s="58"/>
      <c r="N58" s="57"/>
      <c r="O58" s="57"/>
      <c r="P58" s="25">
        <f>Tabla15[[#This Row],[sbruto]]-Tabla15[[#This Row],[ISR]]-Tabla15[[#This Row],[SFS]]-Tabla15[[#This Row],[AFP]]-Tabla15[[#This Row],[sneto]]</f>
        <v>0</v>
      </c>
      <c r="Q58" s="25">
        <v>30000</v>
      </c>
      <c r="R58" s="48" t="str">
        <f>_xlfn.XLOOKUP(Tabla15[[#This Row],[cedula]],Tabla8[Numero Documento],Tabla8[Gen])</f>
        <v>M</v>
      </c>
      <c r="S58" s="48" t="str">
        <f>_xlfn.XLOOKUP(Tabla15[[#This Row],[cedula]],Tabla8[Numero Documento],Tabla8[Lugar Funciones Codigo])</f>
        <v>01.83</v>
      </c>
    </row>
    <row r="59" spans="1:19" hidden="1">
      <c r="A59" s="48" t="s">
        <v>2540</v>
      </c>
      <c r="B59" s="48" t="s">
        <v>2425</v>
      </c>
      <c r="C59" s="48" t="s">
        <v>2570</v>
      </c>
      <c r="D59" s="48" t="str">
        <f>Tabla15[[#This Row],[cedula]]&amp;Tabla15[[#This Row],[prog]]&amp;LEFT(Tabla15[[#This Row],[TIPO]],3)</f>
        <v>4022091605601SEG</v>
      </c>
      <c r="E59" s="48" t="s">
        <v>1654</v>
      </c>
      <c r="F59" s="48" t="s">
        <v>895</v>
      </c>
      <c r="G59" s="48" t="s">
        <v>943</v>
      </c>
      <c r="H59" s="48" t="s">
        <v>244</v>
      </c>
      <c r="I59" s="73">
        <f>_xlfn.XLOOKUP(Tabla15[[#This Row],[cedula]],TCARRERA[CEDULA],TCARRERA[CATEGORIA DEL SERVIDOR],0)</f>
        <v>0</v>
      </c>
      <c r="J59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9" s="48" t="str">
        <f>IF(ISTEXT(Tabla15[[#This Row],[CARRERA]]),Tabla15[[#This Row],[CARRERA]],Tabla15[[#This Row],[STATUS]])</f>
        <v>SEGURIDAD</v>
      </c>
      <c r="L59" s="57">
        <v>30000</v>
      </c>
      <c r="M59" s="61"/>
      <c r="N59" s="60"/>
      <c r="O59" s="60"/>
      <c r="P59" s="25">
        <f>Tabla15[[#This Row],[sbruto]]-Tabla15[[#This Row],[ISR]]-Tabla15[[#This Row],[SFS]]-Tabla15[[#This Row],[AFP]]-Tabla15[[#This Row],[sneto]]</f>
        <v>0</v>
      </c>
      <c r="Q59" s="25">
        <v>30000</v>
      </c>
      <c r="R59" s="48" t="str">
        <f>_xlfn.XLOOKUP(Tabla15[[#This Row],[cedula]],Tabla8[Numero Documento],Tabla8[Gen])</f>
        <v>M</v>
      </c>
      <c r="S59" s="48" t="str">
        <f>_xlfn.XLOOKUP(Tabla15[[#This Row],[cedula]],Tabla8[Numero Documento],Tabla8[Lugar Funciones Codigo])</f>
        <v>01.83</v>
      </c>
    </row>
    <row r="60" spans="1:19" hidden="1">
      <c r="A60" s="48" t="s">
        <v>2540</v>
      </c>
      <c r="B60" s="48" t="s">
        <v>2549</v>
      </c>
      <c r="C60" s="48" t="s">
        <v>2570</v>
      </c>
      <c r="D60" s="48" t="str">
        <f>Tabla15[[#This Row],[cedula]]&amp;Tabla15[[#This Row],[prog]]&amp;LEFT(Tabla15[[#This Row],[TIPO]],3)</f>
        <v>0011790788101SEG</v>
      </c>
      <c r="E60" s="48" t="s">
        <v>2685</v>
      </c>
      <c r="F60" s="48" t="s">
        <v>895</v>
      </c>
      <c r="G60" s="48" t="s">
        <v>943</v>
      </c>
      <c r="H60" s="48" t="s">
        <v>244</v>
      </c>
      <c r="I60" s="73">
        <f>_xlfn.XLOOKUP(Tabla15[[#This Row],[cedula]],TCARRERA[CEDULA],TCARRERA[CATEGORIA DEL SERVIDOR],0)</f>
        <v>0</v>
      </c>
      <c r="J60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0" s="48" t="str">
        <f>IF(ISTEXT(Tabla15[[#This Row],[CARRERA]]),Tabla15[[#This Row],[CARRERA]],Tabla15[[#This Row],[STATUS]])</f>
        <v>SEGURIDAD</v>
      </c>
      <c r="L60" s="57">
        <v>30000</v>
      </c>
      <c r="M60" s="61"/>
      <c r="N60" s="57"/>
      <c r="O60" s="57"/>
      <c r="P60" s="25">
        <f>Tabla15[[#This Row],[sbruto]]-Tabla15[[#This Row],[ISR]]-Tabla15[[#This Row],[SFS]]-Tabla15[[#This Row],[AFP]]-Tabla15[[#This Row],[sneto]]</f>
        <v>0</v>
      </c>
      <c r="Q60" s="25">
        <v>30000</v>
      </c>
      <c r="R60" s="48" t="str">
        <f>_xlfn.XLOOKUP(Tabla15[[#This Row],[cedula]],Tabla8[Numero Documento],Tabla8[Gen])</f>
        <v>M</v>
      </c>
      <c r="S60" s="48" t="str">
        <f>_xlfn.XLOOKUP(Tabla15[[#This Row],[cedula]],Tabla8[Numero Documento],Tabla8[Lugar Funciones Codigo])</f>
        <v>01.83</v>
      </c>
    </row>
    <row r="61" spans="1:19" hidden="1">
      <c r="A61" s="48" t="s">
        <v>2540</v>
      </c>
      <c r="B61" s="48" t="s">
        <v>2552</v>
      </c>
      <c r="C61" s="48" t="s">
        <v>2570</v>
      </c>
      <c r="D61" s="48" t="str">
        <f>Tabla15[[#This Row],[cedula]]&amp;Tabla15[[#This Row],[prog]]&amp;LEFT(Tabla15[[#This Row],[TIPO]],3)</f>
        <v>0680004516001SEG</v>
      </c>
      <c r="E61" s="48" t="s">
        <v>2563</v>
      </c>
      <c r="F61" s="48" t="s">
        <v>895</v>
      </c>
      <c r="G61" s="48" t="s">
        <v>943</v>
      </c>
      <c r="H61" s="48" t="s">
        <v>244</v>
      </c>
      <c r="I61" s="73">
        <f>_xlfn.XLOOKUP(Tabla15[[#This Row],[cedula]],TCARRERA[CEDULA],TCARRERA[CATEGORIA DEL SERVIDOR],0)</f>
        <v>0</v>
      </c>
      <c r="J61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1" s="48" t="str">
        <f>IF(ISTEXT(Tabla15[[#This Row],[CARRERA]]),Tabla15[[#This Row],[CARRERA]],Tabla15[[#This Row],[STATUS]])</f>
        <v>SEGURIDAD</v>
      </c>
      <c r="L61" s="57">
        <v>30000</v>
      </c>
      <c r="M61" s="61"/>
      <c r="N61" s="57"/>
      <c r="O61" s="57"/>
      <c r="P61" s="25">
        <f>Tabla15[[#This Row],[sbruto]]-Tabla15[[#This Row],[ISR]]-Tabla15[[#This Row],[SFS]]-Tabla15[[#This Row],[AFP]]-Tabla15[[#This Row],[sneto]]</f>
        <v>0</v>
      </c>
      <c r="Q61" s="25">
        <v>30000</v>
      </c>
      <c r="R61" s="48" t="str">
        <f>_xlfn.XLOOKUP(Tabla15[[#This Row],[cedula]],Tabla8[Numero Documento],Tabla8[Gen])</f>
        <v>M</v>
      </c>
      <c r="S61" s="48" t="str">
        <f>_xlfn.XLOOKUP(Tabla15[[#This Row],[cedula]],Tabla8[Numero Documento],Tabla8[Lugar Funciones Codigo])</f>
        <v>01.83</v>
      </c>
    </row>
    <row r="62" spans="1:19" hidden="1">
      <c r="A62" s="48" t="s">
        <v>2540</v>
      </c>
      <c r="B62" s="48" t="s">
        <v>2467</v>
      </c>
      <c r="C62" s="48" t="s">
        <v>2570</v>
      </c>
      <c r="D62" s="48" t="str">
        <f>Tabla15[[#This Row],[cedula]]&amp;Tabla15[[#This Row],[prog]]&amp;LEFT(Tabla15[[#This Row],[TIPO]],3)</f>
        <v>0011166182301SEG</v>
      </c>
      <c r="E62" s="48" t="s">
        <v>1427</v>
      </c>
      <c r="F62" s="48" t="s">
        <v>895</v>
      </c>
      <c r="G62" s="48" t="s">
        <v>943</v>
      </c>
      <c r="H62" s="48" t="s">
        <v>244</v>
      </c>
      <c r="I62" s="73">
        <f>_xlfn.XLOOKUP(Tabla15[[#This Row],[cedula]],TCARRERA[CEDULA],TCARRERA[CATEGORIA DEL SERVIDOR],0)</f>
        <v>0</v>
      </c>
      <c r="J62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2" s="48" t="str">
        <f>IF(ISTEXT(Tabla15[[#This Row],[CARRERA]]),Tabla15[[#This Row],[CARRERA]],Tabla15[[#This Row],[STATUS]])</f>
        <v>SEGURIDAD</v>
      </c>
      <c r="L62" s="57">
        <v>30000</v>
      </c>
      <c r="M62" s="57"/>
      <c r="N62" s="57"/>
      <c r="O62" s="57"/>
      <c r="P62" s="25">
        <f>Tabla15[[#This Row],[sbruto]]-Tabla15[[#This Row],[ISR]]-Tabla15[[#This Row],[SFS]]-Tabla15[[#This Row],[AFP]]-Tabla15[[#This Row],[sneto]]</f>
        <v>0</v>
      </c>
      <c r="Q62" s="25">
        <v>30000</v>
      </c>
      <c r="R62" s="48" t="str">
        <f>_xlfn.XLOOKUP(Tabla15[[#This Row],[cedula]],Tabla8[Numero Documento],Tabla8[Gen])</f>
        <v>M</v>
      </c>
      <c r="S62" s="48" t="str">
        <f>_xlfn.XLOOKUP(Tabla15[[#This Row],[cedula]],Tabla8[Numero Documento],Tabla8[Lugar Funciones Codigo])</f>
        <v>01.83</v>
      </c>
    </row>
    <row r="63" spans="1:19" hidden="1">
      <c r="A63" s="48" t="s">
        <v>2540</v>
      </c>
      <c r="B63" s="48" t="s">
        <v>2477</v>
      </c>
      <c r="C63" s="48" t="s">
        <v>2570</v>
      </c>
      <c r="D63" s="48" t="str">
        <f>Tabla15[[#This Row],[cedula]]&amp;Tabla15[[#This Row],[prog]]&amp;LEFT(Tabla15[[#This Row],[TIPO]],3)</f>
        <v>4022636818701SEG</v>
      </c>
      <c r="E63" s="48" t="s">
        <v>1757</v>
      </c>
      <c r="F63" s="48" t="s">
        <v>895</v>
      </c>
      <c r="G63" s="48" t="s">
        <v>943</v>
      </c>
      <c r="H63" s="48" t="s">
        <v>244</v>
      </c>
      <c r="I63" s="73">
        <f>_xlfn.XLOOKUP(Tabla15[[#This Row],[cedula]],TCARRERA[CEDULA],TCARRERA[CATEGORIA DEL SERVIDOR],0)</f>
        <v>0</v>
      </c>
      <c r="J63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3" s="48" t="str">
        <f>IF(ISTEXT(Tabla15[[#This Row],[CARRERA]]),Tabla15[[#This Row],[CARRERA]],Tabla15[[#This Row],[STATUS]])</f>
        <v>SEGURIDAD</v>
      </c>
      <c r="L63" s="57">
        <v>30000</v>
      </c>
      <c r="M63" s="57"/>
      <c r="N63" s="57"/>
      <c r="O63" s="57"/>
      <c r="P63" s="25">
        <f>Tabla15[[#This Row],[sbruto]]-Tabla15[[#This Row],[ISR]]-Tabla15[[#This Row],[SFS]]-Tabla15[[#This Row],[AFP]]-Tabla15[[#This Row],[sneto]]</f>
        <v>0</v>
      </c>
      <c r="Q63" s="25">
        <v>30000</v>
      </c>
      <c r="R63" s="48" t="str">
        <f>_xlfn.XLOOKUP(Tabla15[[#This Row],[cedula]],Tabla8[Numero Documento],Tabla8[Gen])</f>
        <v>M</v>
      </c>
      <c r="S63" s="48" t="str">
        <f>_xlfn.XLOOKUP(Tabla15[[#This Row],[cedula]],Tabla8[Numero Documento],Tabla8[Lugar Funciones Codigo])</f>
        <v>01.83</v>
      </c>
    </row>
    <row r="64" spans="1:19" hidden="1">
      <c r="A64" s="48" t="s">
        <v>2540</v>
      </c>
      <c r="B64" s="48" t="s">
        <v>3169</v>
      </c>
      <c r="C64" s="48" t="s">
        <v>2570</v>
      </c>
      <c r="D64" s="48" t="str">
        <f>Tabla15[[#This Row],[cedula]]&amp;Tabla15[[#This Row],[prog]]&amp;LEFT(Tabla15[[#This Row],[TIPO]],3)</f>
        <v>4022335965001SEG</v>
      </c>
      <c r="E64" s="48" t="s">
        <v>3168</v>
      </c>
      <c r="F64" s="48" t="s">
        <v>895</v>
      </c>
      <c r="G64" s="48" t="s">
        <v>943</v>
      </c>
      <c r="H64" s="48" t="s">
        <v>244</v>
      </c>
      <c r="I64" s="73">
        <f>_xlfn.XLOOKUP(Tabla15[[#This Row],[cedula]],TCARRERA[CEDULA],TCARRERA[CATEGORIA DEL SERVIDOR],0)</f>
        <v>0</v>
      </c>
      <c r="J64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4" s="48" t="str">
        <f>IF(ISTEXT(Tabla15[[#This Row],[CARRERA]]),Tabla15[[#This Row],[CARRERA]],Tabla15[[#This Row],[STATUS]])</f>
        <v>SEGURIDAD</v>
      </c>
      <c r="L64" s="57">
        <v>30000</v>
      </c>
      <c r="M64" s="59"/>
      <c r="N64" s="57"/>
      <c r="O64" s="57"/>
      <c r="P64" s="25">
        <f>Tabla15[[#This Row],[sbruto]]-Tabla15[[#This Row],[ISR]]-Tabla15[[#This Row],[SFS]]-Tabla15[[#This Row],[AFP]]-Tabla15[[#This Row],[sneto]]</f>
        <v>0</v>
      </c>
      <c r="Q64" s="25">
        <v>30000</v>
      </c>
      <c r="R64" s="48" t="str">
        <f>_xlfn.XLOOKUP(Tabla15[[#This Row],[cedula]],Tabla8[Numero Documento],Tabla8[Gen])</f>
        <v>M</v>
      </c>
      <c r="S64" s="48" t="str">
        <f>_xlfn.XLOOKUP(Tabla15[[#This Row],[cedula]],Tabla8[Numero Documento],Tabla8[Lugar Funciones Codigo])</f>
        <v>01.83</v>
      </c>
    </row>
    <row r="65" spans="1:19" hidden="1">
      <c r="A65" s="48" t="s">
        <v>2539</v>
      </c>
      <c r="B65" s="48" t="s">
        <v>1927</v>
      </c>
      <c r="C65" s="48" t="s">
        <v>2570</v>
      </c>
      <c r="D65" s="48" t="str">
        <f>Tabla15[[#This Row],[cedula]]&amp;Tabla15[[#This Row],[prog]]&amp;LEFT(Tabla15[[#This Row],[TIPO]],3)</f>
        <v>0480079951401FIJ</v>
      </c>
      <c r="E65" s="48" t="s">
        <v>918</v>
      </c>
      <c r="F65" s="48" t="s">
        <v>919</v>
      </c>
      <c r="G65" s="48" t="s">
        <v>943</v>
      </c>
      <c r="H65" s="48" t="s">
        <v>11</v>
      </c>
      <c r="I65" s="73">
        <f>_xlfn.XLOOKUP(Tabla15[[#This Row],[cedula]],TCARRERA[CEDULA],TCARRERA[CATEGORIA DEL SERVIDOR],0)</f>
        <v>0</v>
      </c>
      <c r="J6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5" s="48" t="str">
        <f>IF(ISTEXT(Tabla15[[#This Row],[CARRERA]]),Tabla15[[#This Row],[CARRERA]],Tabla15[[#This Row],[STATUS]])</f>
        <v>FIJO</v>
      </c>
      <c r="L65" s="57">
        <v>30000</v>
      </c>
      <c r="M65" s="58"/>
      <c r="N65" s="57">
        <v>912</v>
      </c>
      <c r="O65" s="57">
        <v>861</v>
      </c>
      <c r="P65" s="25">
        <f>Tabla15[[#This Row],[sbruto]]-Tabla15[[#This Row],[ISR]]-Tabla15[[#This Row],[SFS]]-Tabla15[[#This Row],[AFP]]-Tabla15[[#This Row],[sneto]]</f>
        <v>9849.9900000000016</v>
      </c>
      <c r="Q65" s="25">
        <v>18377.009999999998</v>
      </c>
      <c r="R65" s="48" t="str">
        <f>_xlfn.XLOOKUP(Tabla15[[#This Row],[cedula]],Tabla8[Numero Documento],Tabla8[Gen])</f>
        <v>M</v>
      </c>
      <c r="S65" s="48" t="str">
        <f>_xlfn.XLOOKUP(Tabla15[[#This Row],[cedula]],Tabla8[Numero Documento],Tabla8[Lugar Funciones Codigo])</f>
        <v>01.83</v>
      </c>
    </row>
    <row r="66" spans="1:19" hidden="1">
      <c r="A66" s="48" t="s">
        <v>2539</v>
      </c>
      <c r="B66" s="48" t="s">
        <v>1954</v>
      </c>
      <c r="C66" s="48" t="s">
        <v>2570</v>
      </c>
      <c r="D66" s="48" t="str">
        <f>Tabla15[[#This Row],[cedula]]&amp;Tabla15[[#This Row],[prog]]&amp;LEFT(Tabla15[[#This Row],[TIPO]],3)</f>
        <v>0010005651401FIJ</v>
      </c>
      <c r="E66" s="48" t="s">
        <v>225</v>
      </c>
      <c r="F66" s="48" t="s">
        <v>192</v>
      </c>
      <c r="G66" s="48" t="s">
        <v>943</v>
      </c>
      <c r="H66" s="48" t="s">
        <v>11</v>
      </c>
      <c r="I66" s="73">
        <f>_xlfn.XLOOKUP(Tabla15[[#This Row],[cedula]],TCARRERA[CEDULA],TCARRERA[CATEGORIA DEL SERVIDOR],0)</f>
        <v>0</v>
      </c>
      <c r="J6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6" s="48" t="str">
        <f>IF(ISTEXT(Tabla15[[#This Row],[CARRERA]]),Tabla15[[#This Row],[CARRERA]],Tabla15[[#This Row],[STATUS]])</f>
        <v>FIJO</v>
      </c>
      <c r="L66" s="57">
        <v>30000</v>
      </c>
      <c r="M66" s="60"/>
      <c r="N66" s="57">
        <v>912</v>
      </c>
      <c r="O66" s="57">
        <v>861</v>
      </c>
      <c r="P66" s="25">
        <f>Tabla15[[#This Row],[sbruto]]-Tabla15[[#This Row],[ISR]]-Tabla15[[#This Row],[SFS]]-Tabla15[[#This Row],[AFP]]-Tabla15[[#This Row],[sneto]]</f>
        <v>25</v>
      </c>
      <c r="Q66" s="25">
        <v>28202</v>
      </c>
      <c r="R66" s="48" t="str">
        <f>_xlfn.XLOOKUP(Tabla15[[#This Row],[cedula]],Tabla8[Numero Documento],Tabla8[Gen])</f>
        <v>M</v>
      </c>
      <c r="S66" s="48" t="str">
        <f>_xlfn.XLOOKUP(Tabla15[[#This Row],[cedula]],Tabla8[Numero Documento],Tabla8[Lugar Funciones Codigo])</f>
        <v>01.83</v>
      </c>
    </row>
    <row r="67" spans="1:19" hidden="1">
      <c r="A67" s="48" t="s">
        <v>2541</v>
      </c>
      <c r="B67" s="48" t="s">
        <v>2406</v>
      </c>
      <c r="C67" s="48" t="s">
        <v>2570</v>
      </c>
      <c r="D67" s="48" t="str">
        <f>Tabla15[[#This Row],[cedula]]&amp;Tabla15[[#This Row],[prog]]&amp;LEFT(Tabla15[[#This Row],[TIPO]],3)</f>
        <v>0470016313401TRA</v>
      </c>
      <c r="E67" s="48" t="s">
        <v>870</v>
      </c>
      <c r="F67" s="48" t="s">
        <v>871</v>
      </c>
      <c r="G67" s="48" t="s">
        <v>943</v>
      </c>
      <c r="H67" s="48" t="s">
        <v>2536</v>
      </c>
      <c r="I67" s="73">
        <f>_xlfn.XLOOKUP(Tabla15[[#This Row],[cedula]],TCARRERA[CEDULA],TCARRERA[CATEGORIA DEL SERVIDOR],0)</f>
        <v>0</v>
      </c>
      <c r="J67" s="4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7" s="48" t="str">
        <f>IF(ISTEXT(Tabla15[[#This Row],[CARRERA]]),Tabla15[[#This Row],[CARRERA]],Tabla15[[#This Row],[STATUS]])</f>
        <v>TRAMITE DE PENSION</v>
      </c>
      <c r="L67" s="57">
        <v>27205.34</v>
      </c>
      <c r="M67" s="61"/>
      <c r="N67" s="57">
        <v>827.04</v>
      </c>
      <c r="O67" s="57">
        <v>780.79</v>
      </c>
      <c r="P67" s="25">
        <f>Tabla15[[#This Row],[sbruto]]-Tabla15[[#This Row],[ISR]]-Tabla15[[#This Row],[SFS]]-Tabla15[[#This Row],[AFP]]-Tabla15[[#This Row],[sneto]]</f>
        <v>75</v>
      </c>
      <c r="Q67" s="25">
        <v>25522.51</v>
      </c>
      <c r="R67" s="48" t="str">
        <f>_xlfn.XLOOKUP(Tabla15[[#This Row],[cedula]],Tabla8[Numero Documento],Tabla8[Gen])</f>
        <v>M</v>
      </c>
      <c r="S67" s="48" t="str">
        <f>_xlfn.XLOOKUP(Tabla15[[#This Row],[cedula]],Tabla8[Numero Documento],Tabla8[Lugar Funciones Codigo])</f>
        <v>01.83</v>
      </c>
    </row>
    <row r="68" spans="1:19" hidden="1">
      <c r="A68" s="48" t="s">
        <v>2539</v>
      </c>
      <c r="B68" s="48" t="s">
        <v>1952</v>
      </c>
      <c r="C68" s="48" t="s">
        <v>2570</v>
      </c>
      <c r="D68" s="48" t="str">
        <f>Tabla15[[#This Row],[cedula]]&amp;Tabla15[[#This Row],[prog]]&amp;LEFT(Tabla15[[#This Row],[TIPO]],3)</f>
        <v>0010143186401FIJ</v>
      </c>
      <c r="E68" s="48" t="s">
        <v>2763</v>
      </c>
      <c r="F68" s="48" t="s">
        <v>671</v>
      </c>
      <c r="G68" s="48" t="s">
        <v>943</v>
      </c>
      <c r="H68" s="48" t="s">
        <v>11</v>
      </c>
      <c r="I68" s="73">
        <f>_xlfn.XLOOKUP(Tabla15[[#This Row],[cedula]],TCARRERA[CEDULA],TCARRERA[CATEGORIA DEL SERVIDOR],0)</f>
        <v>0</v>
      </c>
      <c r="J6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8" s="48" t="str">
        <f>IF(ISTEXT(Tabla15[[#This Row],[CARRERA]]),Tabla15[[#This Row],[CARRERA]],Tabla15[[#This Row],[STATUS]])</f>
        <v>FIJO</v>
      </c>
      <c r="L68" s="57">
        <v>27205.34</v>
      </c>
      <c r="M68" s="61"/>
      <c r="N68" s="57">
        <v>827.04</v>
      </c>
      <c r="O68" s="57">
        <v>780.79</v>
      </c>
      <c r="P68" s="25">
        <f>Tabla15[[#This Row],[sbruto]]-Tabla15[[#This Row],[ISR]]-Tabla15[[#This Row],[SFS]]-Tabla15[[#This Row],[AFP]]-Tabla15[[#This Row],[sneto]]</f>
        <v>25</v>
      </c>
      <c r="Q68" s="25">
        <v>25572.51</v>
      </c>
      <c r="R68" s="48" t="str">
        <f>_xlfn.XLOOKUP(Tabla15[[#This Row],[cedula]],Tabla8[Numero Documento],Tabla8[Gen])</f>
        <v>F</v>
      </c>
      <c r="S68" s="48" t="str">
        <f>_xlfn.XLOOKUP(Tabla15[[#This Row],[cedula]],Tabla8[Numero Documento],Tabla8[Lugar Funciones Codigo])</f>
        <v>01.83</v>
      </c>
    </row>
    <row r="69" spans="1:19" hidden="1">
      <c r="A69" s="48" t="s">
        <v>2539</v>
      </c>
      <c r="B69" s="48" t="s">
        <v>1909</v>
      </c>
      <c r="C69" s="48" t="s">
        <v>2570</v>
      </c>
      <c r="D69" s="48" t="str">
        <f>Tabla15[[#This Row],[cedula]]&amp;Tabla15[[#This Row],[prog]]&amp;LEFT(Tabla15[[#This Row],[TIPO]],3)</f>
        <v>0010002201101FIJ</v>
      </c>
      <c r="E69" s="48" t="s">
        <v>224</v>
      </c>
      <c r="F69" s="48" t="s">
        <v>192</v>
      </c>
      <c r="G69" s="48" t="s">
        <v>943</v>
      </c>
      <c r="H69" s="48" t="s">
        <v>11</v>
      </c>
      <c r="I69" s="73">
        <f>_xlfn.XLOOKUP(Tabla15[[#This Row],[cedula]],TCARRERA[CEDULA],TCARRERA[CATEGORIA DEL SERVIDOR],0)</f>
        <v>0</v>
      </c>
      <c r="J6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9" s="48" t="str">
        <f>IF(ISTEXT(Tabla15[[#This Row],[CARRERA]]),Tabla15[[#This Row],[CARRERA]],Tabla15[[#This Row],[STATUS]])</f>
        <v>FIJO</v>
      </c>
      <c r="L69" s="57">
        <v>26250</v>
      </c>
      <c r="M69" s="61"/>
      <c r="N69" s="57">
        <v>798</v>
      </c>
      <c r="O69" s="57">
        <v>753.38</v>
      </c>
      <c r="P69" s="25">
        <f>Tabla15[[#This Row],[sbruto]]-Tabla15[[#This Row],[ISR]]-Tabla15[[#This Row],[SFS]]-Tabla15[[#This Row],[AFP]]-Tabla15[[#This Row],[sneto]]</f>
        <v>25</v>
      </c>
      <c r="Q69" s="25">
        <v>24673.62</v>
      </c>
      <c r="R69" s="48" t="str">
        <f>_xlfn.XLOOKUP(Tabla15[[#This Row],[cedula]],Tabla8[Numero Documento],Tabla8[Gen])</f>
        <v>M</v>
      </c>
      <c r="S69" s="48" t="str">
        <f>_xlfn.XLOOKUP(Tabla15[[#This Row],[cedula]],Tabla8[Numero Documento],Tabla8[Lugar Funciones Codigo])</f>
        <v>01.83</v>
      </c>
    </row>
    <row r="70" spans="1:19" hidden="1">
      <c r="A70" s="48" t="s">
        <v>3319</v>
      </c>
      <c r="B70" s="48" t="s">
        <v>3323</v>
      </c>
      <c r="C70" s="48" t="s">
        <v>2570</v>
      </c>
      <c r="D70" s="48" t="str">
        <f>Tabla15[[#This Row],[cedula]]&amp;Tabla15[[#This Row],[prog]]&amp;LEFT(Tabla15[[#This Row],[TIPO]],3)</f>
        <v>0010534635701CAR</v>
      </c>
      <c r="E70" s="48" t="s">
        <v>3322</v>
      </c>
      <c r="F70" s="48" t="s">
        <v>3361</v>
      </c>
      <c r="G70" s="48" t="s">
        <v>943</v>
      </c>
      <c r="H70" s="48" t="s">
        <v>3320</v>
      </c>
      <c r="I70" s="73">
        <f>_xlfn.XLOOKUP(Tabla15[[#This Row],[cedula]],TCARRERA[CEDULA],TCARRERA[CATEGORIA DEL SERVIDOR],0)</f>
        <v>0</v>
      </c>
      <c r="J70" s="4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0" s="48" t="str">
        <f>IF(ISTEXT(Tabla15[[#This Row],[CARRERA]]),Tabla15[[#This Row],[CARRERA]],Tabla15[[#This Row],[STATUS]])</f>
        <v>CARACTER EVENTUAL</v>
      </c>
      <c r="L70" s="57">
        <v>25000</v>
      </c>
      <c r="M70" s="58"/>
      <c r="N70" s="57">
        <v>760</v>
      </c>
      <c r="O70" s="57">
        <v>717.5</v>
      </c>
      <c r="P70" s="25">
        <f>Tabla15[[#This Row],[sbruto]]-Tabla15[[#This Row],[ISR]]-Tabla15[[#This Row],[SFS]]-Tabla15[[#This Row],[AFP]]-Tabla15[[#This Row],[sneto]]</f>
        <v>25</v>
      </c>
      <c r="Q70" s="25">
        <v>23497.5</v>
      </c>
      <c r="R70" s="48" t="str">
        <f>_xlfn.XLOOKUP(Tabla15[[#This Row],[cedula]],Tabla8[Numero Documento],Tabla8[Gen])</f>
        <v>M</v>
      </c>
      <c r="S70" s="48" t="str">
        <f>_xlfn.XLOOKUP(Tabla15[[#This Row],[cedula]],Tabla8[Numero Documento],Tabla8[Lugar Funciones Codigo])</f>
        <v>01.83</v>
      </c>
    </row>
    <row r="71" spans="1:19" hidden="1">
      <c r="A71" s="48" t="s">
        <v>2540</v>
      </c>
      <c r="B71" s="48" t="s">
        <v>2431</v>
      </c>
      <c r="C71" s="48" t="s">
        <v>2570</v>
      </c>
      <c r="D71" s="48" t="str">
        <f>Tabla15[[#This Row],[cedula]]&amp;Tabla15[[#This Row],[prog]]&amp;LEFT(Tabla15[[#This Row],[TIPO]],3)</f>
        <v>2250014672901SEG</v>
      </c>
      <c r="E71" s="48" t="s">
        <v>1581</v>
      </c>
      <c r="F71" s="48" t="s">
        <v>895</v>
      </c>
      <c r="G71" s="48" t="s">
        <v>943</v>
      </c>
      <c r="H71" s="48" t="s">
        <v>244</v>
      </c>
      <c r="I71" s="73">
        <f>_xlfn.XLOOKUP(Tabla15[[#This Row],[cedula]],TCARRERA[CEDULA],TCARRERA[CATEGORIA DEL SERVIDOR],0)</f>
        <v>0</v>
      </c>
      <c r="J71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1" s="48" t="str">
        <f>IF(ISTEXT(Tabla15[[#This Row],[CARRERA]]),Tabla15[[#This Row],[CARRERA]],Tabla15[[#This Row],[STATUS]])</f>
        <v>SEGURIDAD</v>
      </c>
      <c r="L71" s="57">
        <v>25000</v>
      </c>
      <c r="M71" s="60"/>
      <c r="N71" s="60"/>
      <c r="O71" s="60"/>
      <c r="P71" s="25">
        <f>Tabla15[[#This Row],[sbruto]]-Tabla15[[#This Row],[ISR]]-Tabla15[[#This Row],[SFS]]-Tabla15[[#This Row],[AFP]]-Tabla15[[#This Row],[sneto]]</f>
        <v>0</v>
      </c>
      <c r="Q71" s="25">
        <v>25000</v>
      </c>
      <c r="R71" s="48" t="str">
        <f>_xlfn.XLOOKUP(Tabla15[[#This Row],[cedula]],Tabla8[Numero Documento],Tabla8[Gen])</f>
        <v>M</v>
      </c>
      <c r="S71" s="48" t="str">
        <f>_xlfn.XLOOKUP(Tabla15[[#This Row],[cedula]],Tabla8[Numero Documento],Tabla8[Lugar Funciones Codigo])</f>
        <v>01.83</v>
      </c>
    </row>
    <row r="72" spans="1:19" hidden="1">
      <c r="A72" s="48" t="s">
        <v>2539</v>
      </c>
      <c r="B72" s="48" t="s">
        <v>1805</v>
      </c>
      <c r="C72" s="48" t="s">
        <v>2570</v>
      </c>
      <c r="D72" s="48" t="str">
        <f>Tabla15[[#This Row],[cedula]]&amp;Tabla15[[#This Row],[prog]]&amp;LEFT(Tabla15[[#This Row],[TIPO]],3)</f>
        <v>0010057529901FIJ</v>
      </c>
      <c r="E72" s="48" t="s">
        <v>1061</v>
      </c>
      <c r="F72" s="48" t="s">
        <v>104</v>
      </c>
      <c r="G72" s="48" t="s">
        <v>943</v>
      </c>
      <c r="H72" s="48" t="s">
        <v>11</v>
      </c>
      <c r="I72" s="73">
        <f>_xlfn.XLOOKUP(Tabla15[[#This Row],[cedula]],TCARRERA[CEDULA],TCARRERA[CATEGORIA DEL SERVIDOR],0)</f>
        <v>0</v>
      </c>
      <c r="J7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2" s="48" t="str">
        <f>IF(ISTEXT(Tabla15[[#This Row],[CARRERA]]),Tabla15[[#This Row],[CARRERA]],Tabla15[[#This Row],[STATUS]])</f>
        <v>FIJO</v>
      </c>
      <c r="L72" s="57">
        <v>25000</v>
      </c>
      <c r="M72" s="61"/>
      <c r="N72" s="60">
        <v>760</v>
      </c>
      <c r="O72" s="60">
        <v>717.5</v>
      </c>
      <c r="P72" s="25">
        <f>Tabla15[[#This Row],[sbruto]]-Tabla15[[#This Row],[ISR]]-Tabla15[[#This Row],[SFS]]-Tabla15[[#This Row],[AFP]]-Tabla15[[#This Row],[sneto]]</f>
        <v>25</v>
      </c>
      <c r="Q72" s="25">
        <v>23497.5</v>
      </c>
      <c r="R72" s="48" t="str">
        <f>_xlfn.XLOOKUP(Tabla15[[#This Row],[cedula]],Tabla8[Numero Documento],Tabla8[Gen])</f>
        <v>F</v>
      </c>
      <c r="S72" s="48" t="str">
        <f>_xlfn.XLOOKUP(Tabla15[[#This Row],[cedula]],Tabla8[Numero Documento],Tabla8[Lugar Funciones Codigo])</f>
        <v>01.83</v>
      </c>
    </row>
    <row r="73" spans="1:19" hidden="1">
      <c r="A73" s="48" t="s">
        <v>3319</v>
      </c>
      <c r="B73" s="48" t="s">
        <v>3325</v>
      </c>
      <c r="C73" s="48" t="s">
        <v>2570</v>
      </c>
      <c r="D73" s="48" t="str">
        <f>Tabla15[[#This Row],[cedula]]&amp;Tabla15[[#This Row],[prog]]&amp;LEFT(Tabla15[[#This Row],[TIPO]],3)</f>
        <v>2230046881001CAR</v>
      </c>
      <c r="E73" s="48" t="s">
        <v>3324</v>
      </c>
      <c r="F73" s="48" t="s">
        <v>111</v>
      </c>
      <c r="G73" s="48" t="s">
        <v>943</v>
      </c>
      <c r="H73" s="48" t="s">
        <v>3320</v>
      </c>
      <c r="I73" s="73">
        <f>_xlfn.XLOOKUP(Tabla15[[#This Row],[cedula]],TCARRERA[CEDULA],TCARRERA[CATEGORIA DEL SERVIDOR],0)</f>
        <v>0</v>
      </c>
      <c r="J73" s="4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3" s="48" t="str">
        <f>IF(ISTEXT(Tabla15[[#This Row],[CARRERA]]),Tabla15[[#This Row],[CARRERA]],Tabla15[[#This Row],[STATUS]])</f>
        <v>CARACTER EVENTUAL</v>
      </c>
      <c r="L73" s="57">
        <v>25000</v>
      </c>
      <c r="M73" s="60"/>
      <c r="N73" s="57">
        <v>760</v>
      </c>
      <c r="O73" s="57">
        <v>717.5</v>
      </c>
      <c r="P73" s="25">
        <f>Tabla15[[#This Row],[sbruto]]-Tabla15[[#This Row],[ISR]]-Tabla15[[#This Row],[SFS]]-Tabla15[[#This Row],[AFP]]-Tabla15[[#This Row],[sneto]]</f>
        <v>25</v>
      </c>
      <c r="Q73" s="25">
        <v>23497.5</v>
      </c>
      <c r="R73" s="48" t="str">
        <f>_xlfn.XLOOKUP(Tabla15[[#This Row],[cedula]],Tabla8[Numero Documento],Tabla8[Gen])</f>
        <v>M</v>
      </c>
      <c r="S73" s="48" t="str">
        <f>_xlfn.XLOOKUP(Tabla15[[#This Row],[cedula]],Tabla8[Numero Documento],Tabla8[Lugar Funciones Codigo])</f>
        <v>01.83</v>
      </c>
    </row>
    <row r="74" spans="1:19" hidden="1">
      <c r="A74" s="48" t="s">
        <v>2540</v>
      </c>
      <c r="B74" s="48" t="s">
        <v>2453</v>
      </c>
      <c r="C74" s="48" t="s">
        <v>2570</v>
      </c>
      <c r="D74" s="48" t="str">
        <f>Tabla15[[#This Row],[cedula]]&amp;Tabla15[[#This Row],[prog]]&amp;LEFT(Tabla15[[#This Row],[TIPO]],3)</f>
        <v>0270028219301SEG</v>
      </c>
      <c r="E74" s="48" t="s">
        <v>898</v>
      </c>
      <c r="F74" s="48" t="s">
        <v>895</v>
      </c>
      <c r="G74" s="48" t="s">
        <v>943</v>
      </c>
      <c r="H74" s="48" t="s">
        <v>244</v>
      </c>
      <c r="I74" s="73">
        <f>_xlfn.XLOOKUP(Tabla15[[#This Row],[cedula]],TCARRERA[CEDULA],TCARRERA[CATEGORIA DEL SERVIDOR],0)</f>
        <v>0</v>
      </c>
      <c r="J74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4" s="48" t="str">
        <f>IF(ISTEXT(Tabla15[[#This Row],[CARRERA]]),Tabla15[[#This Row],[CARRERA]],Tabla15[[#This Row],[STATUS]])</f>
        <v>SEGURIDAD</v>
      </c>
      <c r="L74" s="57">
        <v>25000</v>
      </c>
      <c r="M74" s="61"/>
      <c r="N74" s="57"/>
      <c r="O74" s="57"/>
      <c r="P74" s="25">
        <f>Tabla15[[#This Row],[sbruto]]-Tabla15[[#This Row],[ISR]]-Tabla15[[#This Row],[SFS]]-Tabla15[[#This Row],[AFP]]-Tabla15[[#This Row],[sneto]]</f>
        <v>0</v>
      </c>
      <c r="Q74" s="25">
        <v>25000</v>
      </c>
      <c r="R74" s="48" t="str">
        <f>_xlfn.XLOOKUP(Tabla15[[#This Row],[cedula]],Tabla8[Numero Documento],Tabla8[Gen])</f>
        <v>M</v>
      </c>
      <c r="S74" s="48" t="str">
        <f>_xlfn.XLOOKUP(Tabla15[[#This Row],[cedula]],Tabla8[Numero Documento],Tabla8[Lugar Funciones Codigo])</f>
        <v>01.83</v>
      </c>
    </row>
    <row r="75" spans="1:19" hidden="1">
      <c r="A75" s="48" t="s">
        <v>2540</v>
      </c>
      <c r="B75" s="48" t="s">
        <v>2455</v>
      </c>
      <c r="C75" s="48" t="s">
        <v>2570</v>
      </c>
      <c r="D75" s="48" t="str">
        <f>Tabla15[[#This Row],[cedula]]&amp;Tabla15[[#This Row],[prog]]&amp;LEFT(Tabla15[[#This Row],[TIPO]],3)</f>
        <v>4022140439101SEG</v>
      </c>
      <c r="E75" s="48" t="s">
        <v>1591</v>
      </c>
      <c r="F75" s="48" t="s">
        <v>895</v>
      </c>
      <c r="G75" s="48" t="s">
        <v>943</v>
      </c>
      <c r="H75" s="48" t="s">
        <v>244</v>
      </c>
      <c r="I75" s="73">
        <f>_xlfn.XLOOKUP(Tabla15[[#This Row],[cedula]],TCARRERA[CEDULA],TCARRERA[CATEGORIA DEL SERVIDOR],0)</f>
        <v>0</v>
      </c>
      <c r="J75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5" s="48" t="str">
        <f>IF(ISTEXT(Tabla15[[#This Row],[CARRERA]]),Tabla15[[#This Row],[CARRERA]],Tabla15[[#This Row],[STATUS]])</f>
        <v>SEGURIDAD</v>
      </c>
      <c r="L75" s="57">
        <v>25000</v>
      </c>
      <c r="M75" s="61"/>
      <c r="N75" s="57"/>
      <c r="O75" s="57"/>
      <c r="P75" s="25">
        <f>Tabla15[[#This Row],[sbruto]]-Tabla15[[#This Row],[ISR]]-Tabla15[[#This Row],[SFS]]-Tabla15[[#This Row],[AFP]]-Tabla15[[#This Row],[sneto]]</f>
        <v>0</v>
      </c>
      <c r="Q75" s="25">
        <v>25000</v>
      </c>
      <c r="R75" s="48" t="str">
        <f>_xlfn.XLOOKUP(Tabla15[[#This Row],[cedula]],Tabla8[Numero Documento],Tabla8[Gen])</f>
        <v>M</v>
      </c>
      <c r="S75" s="48" t="str">
        <f>_xlfn.XLOOKUP(Tabla15[[#This Row],[cedula]],Tabla8[Numero Documento],Tabla8[Lugar Funciones Codigo])</f>
        <v>01.83</v>
      </c>
    </row>
    <row r="76" spans="1:19" hidden="1">
      <c r="A76" s="48" t="s">
        <v>2539</v>
      </c>
      <c r="B76" s="48" t="s">
        <v>1968</v>
      </c>
      <c r="C76" s="48" t="s">
        <v>2570</v>
      </c>
      <c r="D76" s="48" t="str">
        <f>Tabla15[[#This Row],[cedula]]&amp;Tabla15[[#This Row],[prog]]&amp;LEFT(Tabla15[[#This Row],[TIPO]],3)</f>
        <v>0250041720501FIJ</v>
      </c>
      <c r="E76" s="48" t="s">
        <v>817</v>
      </c>
      <c r="F76" s="48" t="s">
        <v>246</v>
      </c>
      <c r="G76" s="48" t="s">
        <v>943</v>
      </c>
      <c r="H76" s="48" t="s">
        <v>11</v>
      </c>
      <c r="I76" s="73">
        <f>_xlfn.XLOOKUP(Tabla15[[#This Row],[cedula]],TCARRERA[CEDULA],TCARRERA[CATEGORIA DEL SERVIDOR],0)</f>
        <v>0</v>
      </c>
      <c r="J7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6" s="48" t="str">
        <f>IF(ISTEXT(Tabla15[[#This Row],[CARRERA]]),Tabla15[[#This Row],[CARRERA]],Tabla15[[#This Row],[STATUS]])</f>
        <v>FIJO</v>
      </c>
      <c r="L76" s="57">
        <v>25000</v>
      </c>
      <c r="M76" s="61"/>
      <c r="N76" s="57">
        <v>760</v>
      </c>
      <c r="O76" s="57">
        <v>717.5</v>
      </c>
      <c r="P76" s="25">
        <f>Tabla15[[#This Row],[sbruto]]-Tabla15[[#This Row],[ISR]]-Tabla15[[#This Row],[SFS]]-Tabla15[[#This Row],[AFP]]-Tabla15[[#This Row],[sneto]]</f>
        <v>7727.59</v>
      </c>
      <c r="Q76" s="25">
        <v>15794.91</v>
      </c>
      <c r="R76" s="48" t="str">
        <f>_xlfn.XLOOKUP(Tabla15[[#This Row],[cedula]],Tabla8[Numero Documento],Tabla8[Gen])</f>
        <v>M</v>
      </c>
      <c r="S76" s="48" t="str">
        <f>_xlfn.XLOOKUP(Tabla15[[#This Row],[cedula]],Tabla8[Numero Documento],Tabla8[Lugar Funciones Codigo])</f>
        <v>01.83</v>
      </c>
    </row>
    <row r="77" spans="1:19" hidden="1">
      <c r="A77" s="48" t="s">
        <v>2539</v>
      </c>
      <c r="B77" s="48" t="s">
        <v>1987</v>
      </c>
      <c r="C77" s="48" t="s">
        <v>2570</v>
      </c>
      <c r="D77" s="48" t="str">
        <f>Tabla15[[#This Row],[cedula]]&amp;Tabla15[[#This Row],[prog]]&amp;LEFT(Tabla15[[#This Row],[TIPO]],3)</f>
        <v>0010038506101FIJ</v>
      </c>
      <c r="E77" s="48" t="s">
        <v>673</v>
      </c>
      <c r="F77" s="48" t="s">
        <v>674</v>
      </c>
      <c r="G77" s="48" t="s">
        <v>943</v>
      </c>
      <c r="H77" s="48" t="s">
        <v>11</v>
      </c>
      <c r="I77" s="73">
        <f>_xlfn.XLOOKUP(Tabla15[[#This Row],[cedula]],TCARRERA[CEDULA],TCARRERA[CATEGORIA DEL SERVIDOR],0)</f>
        <v>0</v>
      </c>
      <c r="J7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" s="48" t="str">
        <f>IF(ISTEXT(Tabla15[[#This Row],[CARRERA]]),Tabla15[[#This Row],[CARRERA]],Tabla15[[#This Row],[STATUS]])</f>
        <v>ESTATUTO SIMPLIFICADO</v>
      </c>
      <c r="L77" s="57">
        <v>25000</v>
      </c>
      <c r="M77" s="61"/>
      <c r="N77" s="57">
        <v>760</v>
      </c>
      <c r="O77" s="57">
        <v>717.5</v>
      </c>
      <c r="P77" s="25">
        <f>Tabla15[[#This Row],[sbruto]]-Tabla15[[#This Row],[ISR]]-Tabla15[[#This Row],[SFS]]-Tabla15[[#This Row],[AFP]]-Tabla15[[#This Row],[sneto]]</f>
        <v>4123</v>
      </c>
      <c r="Q77" s="25">
        <v>19399.5</v>
      </c>
      <c r="R77" s="48" t="str">
        <f>_xlfn.XLOOKUP(Tabla15[[#This Row],[cedula]],Tabla8[Numero Documento],Tabla8[Gen])</f>
        <v>F</v>
      </c>
      <c r="S77" s="48" t="str">
        <f>_xlfn.XLOOKUP(Tabla15[[#This Row],[cedula]],Tabla8[Numero Documento],Tabla8[Lugar Funciones Codigo])</f>
        <v>01.83</v>
      </c>
    </row>
    <row r="78" spans="1:19" hidden="1">
      <c r="A78" s="48" t="s">
        <v>2540</v>
      </c>
      <c r="B78" s="48" t="s">
        <v>2519</v>
      </c>
      <c r="C78" s="48" t="s">
        <v>2570</v>
      </c>
      <c r="D78" s="48" t="str">
        <f>Tabla15[[#This Row],[cedula]]&amp;Tabla15[[#This Row],[prog]]&amp;LEFT(Tabla15[[#This Row],[TIPO]],3)</f>
        <v>4022604573601SEG</v>
      </c>
      <c r="E78" s="48" t="s">
        <v>1428</v>
      </c>
      <c r="F78" s="48" t="s">
        <v>895</v>
      </c>
      <c r="G78" s="48" t="s">
        <v>943</v>
      </c>
      <c r="H78" s="48" t="s">
        <v>244</v>
      </c>
      <c r="I78" s="73">
        <f>_xlfn.XLOOKUP(Tabla15[[#This Row],[cedula]],TCARRERA[CEDULA],TCARRERA[CATEGORIA DEL SERVIDOR],0)</f>
        <v>0</v>
      </c>
      <c r="J78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8" s="48" t="str">
        <f>IF(ISTEXT(Tabla15[[#This Row],[CARRERA]]),Tabla15[[#This Row],[CARRERA]],Tabla15[[#This Row],[STATUS]])</f>
        <v>SEGURIDAD</v>
      </c>
      <c r="L78" s="57">
        <v>25000</v>
      </c>
      <c r="M78" s="60"/>
      <c r="N78" s="57"/>
      <c r="O78" s="57"/>
      <c r="P78" s="25">
        <f>Tabla15[[#This Row],[sbruto]]-Tabla15[[#This Row],[ISR]]-Tabla15[[#This Row],[SFS]]-Tabla15[[#This Row],[AFP]]-Tabla15[[#This Row],[sneto]]</f>
        <v>0</v>
      </c>
      <c r="Q78" s="25">
        <v>25000</v>
      </c>
      <c r="R78" s="48" t="str">
        <f>_xlfn.XLOOKUP(Tabla15[[#This Row],[cedula]],Tabla8[Numero Documento],Tabla8[Gen])</f>
        <v>M</v>
      </c>
      <c r="S78" s="48" t="str">
        <f>_xlfn.XLOOKUP(Tabla15[[#This Row],[cedula]],Tabla8[Numero Documento],Tabla8[Lugar Funciones Codigo])</f>
        <v>01.83</v>
      </c>
    </row>
    <row r="79" spans="1:19" hidden="1">
      <c r="A79" s="48" t="s">
        <v>2539</v>
      </c>
      <c r="B79" s="48" t="s">
        <v>1789</v>
      </c>
      <c r="C79" s="48" t="s">
        <v>2570</v>
      </c>
      <c r="D79" s="48" t="str">
        <f>Tabla15[[#This Row],[cedula]]&amp;Tabla15[[#This Row],[prog]]&amp;LEFT(Tabla15[[#This Row],[TIPO]],3)</f>
        <v>4022834108301FIJ</v>
      </c>
      <c r="E79" s="48" t="s">
        <v>1385</v>
      </c>
      <c r="F79" s="48" t="s">
        <v>1386</v>
      </c>
      <c r="G79" s="48" t="s">
        <v>943</v>
      </c>
      <c r="H79" s="48" t="s">
        <v>11</v>
      </c>
      <c r="I79" s="73">
        <f>_xlfn.XLOOKUP(Tabla15[[#This Row],[cedula]],TCARRERA[CEDULA],TCARRERA[CATEGORIA DEL SERVIDOR],0)</f>
        <v>0</v>
      </c>
      <c r="J79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" s="48" t="str">
        <f>IF(ISTEXT(Tabla15[[#This Row],[CARRERA]]),Tabla15[[#This Row],[CARRERA]],Tabla15[[#This Row],[STATUS]])</f>
        <v>ESTATUTO SIMPLIFICADO</v>
      </c>
      <c r="L79" s="57">
        <v>24000</v>
      </c>
      <c r="M79" s="61"/>
      <c r="N79" s="57">
        <v>729.6</v>
      </c>
      <c r="O79" s="57">
        <v>688.8</v>
      </c>
      <c r="P79" s="25">
        <f>Tabla15[[#This Row],[sbruto]]-Tabla15[[#This Row],[ISR]]-Tabla15[[#This Row],[SFS]]-Tabla15[[#This Row],[AFP]]-Tabla15[[#This Row],[sneto]]</f>
        <v>12644.260000000002</v>
      </c>
      <c r="Q79" s="25">
        <v>9937.34</v>
      </c>
      <c r="R79" s="48" t="str">
        <f>_xlfn.XLOOKUP(Tabla15[[#This Row],[cedula]],Tabla8[Numero Documento],Tabla8[Gen])</f>
        <v>M</v>
      </c>
      <c r="S79" s="48" t="str">
        <f>_xlfn.XLOOKUP(Tabla15[[#This Row],[cedula]],Tabla8[Numero Documento],Tabla8[Lugar Funciones Codigo])</f>
        <v>01.83</v>
      </c>
    </row>
    <row r="80" spans="1:19" hidden="1">
      <c r="A80" s="48" t="s">
        <v>2539</v>
      </c>
      <c r="B80" s="48" t="s">
        <v>2739</v>
      </c>
      <c r="C80" s="48" t="s">
        <v>2570</v>
      </c>
      <c r="D80" s="48" t="str">
        <f>Tabla15[[#This Row],[cedula]]&amp;Tabla15[[#This Row],[prog]]&amp;LEFT(Tabla15[[#This Row],[TIPO]],3)</f>
        <v>0011485582801FIJ</v>
      </c>
      <c r="E80" s="48" t="s">
        <v>2711</v>
      </c>
      <c r="F80" s="48" t="s">
        <v>1386</v>
      </c>
      <c r="G80" s="48" t="s">
        <v>943</v>
      </c>
      <c r="H80" s="48" t="s">
        <v>11</v>
      </c>
      <c r="I80" s="73">
        <f>_xlfn.XLOOKUP(Tabla15[[#This Row],[cedula]],TCARRERA[CEDULA],TCARRERA[CATEGORIA DEL SERVIDOR],0)</f>
        <v>0</v>
      </c>
      <c r="J80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" s="48" t="str">
        <f>IF(ISTEXT(Tabla15[[#This Row],[CARRERA]]),Tabla15[[#This Row],[CARRERA]],Tabla15[[#This Row],[STATUS]])</f>
        <v>ESTATUTO SIMPLIFICADO</v>
      </c>
      <c r="L80" s="57">
        <v>24000</v>
      </c>
      <c r="M80" s="58"/>
      <c r="N80" s="57">
        <v>729.6</v>
      </c>
      <c r="O80" s="57">
        <v>688.8</v>
      </c>
      <c r="P80" s="25">
        <f>Tabla15[[#This Row],[sbruto]]-Tabla15[[#This Row],[ISR]]-Tabla15[[#This Row],[SFS]]-Tabla15[[#This Row],[AFP]]-Tabla15[[#This Row],[sneto]]</f>
        <v>5071.0000000000036</v>
      </c>
      <c r="Q80" s="25">
        <v>17510.599999999999</v>
      </c>
      <c r="R80" s="48" t="str">
        <f>_xlfn.XLOOKUP(Tabla15[[#This Row],[cedula]],Tabla8[Numero Documento],Tabla8[Gen])</f>
        <v>M</v>
      </c>
      <c r="S80" s="48" t="str">
        <f>_xlfn.XLOOKUP(Tabla15[[#This Row],[cedula]],Tabla8[Numero Documento],Tabla8[Lugar Funciones Codigo])</f>
        <v>01.83</v>
      </c>
    </row>
    <row r="81" spans="1:19" hidden="1">
      <c r="A81" s="48" t="s">
        <v>2539</v>
      </c>
      <c r="B81" s="48" t="s">
        <v>1129</v>
      </c>
      <c r="C81" s="48" t="s">
        <v>2570</v>
      </c>
      <c r="D81" s="48" t="str">
        <f>Tabla15[[#This Row],[cedula]]&amp;Tabla15[[#This Row],[prog]]&amp;LEFT(Tabla15[[#This Row],[TIPO]],3)</f>
        <v>0010416477701FIJ</v>
      </c>
      <c r="E81" s="48" t="s">
        <v>660</v>
      </c>
      <c r="F81" s="48" t="s">
        <v>422</v>
      </c>
      <c r="G81" s="48" t="s">
        <v>943</v>
      </c>
      <c r="H81" s="48" t="s">
        <v>11</v>
      </c>
      <c r="I81" s="73" t="str">
        <f>_xlfn.XLOOKUP(Tabla15[[#This Row],[cedula]],TCARRERA[CEDULA],TCARRERA[CATEGORIA DEL SERVIDOR],0)</f>
        <v>CARRERA ADMINISTRATIVA</v>
      </c>
      <c r="J8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" s="48" t="str">
        <f>IF(ISTEXT(Tabla15[[#This Row],[CARRERA]]),Tabla15[[#This Row],[CARRERA]],Tabla15[[#This Row],[STATUS]])</f>
        <v>CARRERA ADMINISTRATIVA</v>
      </c>
      <c r="L81" s="57">
        <v>22000</v>
      </c>
      <c r="M81" s="61"/>
      <c r="N81" s="57">
        <v>668.8</v>
      </c>
      <c r="O81" s="57">
        <v>631.4</v>
      </c>
      <c r="P81" s="25">
        <f>Tabla15[[#This Row],[sbruto]]-Tabla15[[#This Row],[ISR]]-Tabla15[[#This Row],[SFS]]-Tabla15[[#This Row],[AFP]]-Tabla15[[#This Row],[sneto]]</f>
        <v>3471</v>
      </c>
      <c r="Q81" s="25">
        <v>17228.8</v>
      </c>
      <c r="R81" s="48" t="str">
        <f>_xlfn.XLOOKUP(Tabla15[[#This Row],[cedula]],Tabla8[Numero Documento],Tabla8[Gen])</f>
        <v>F</v>
      </c>
      <c r="S81" s="48" t="str">
        <f>_xlfn.XLOOKUP(Tabla15[[#This Row],[cedula]],Tabla8[Numero Documento],Tabla8[Lugar Funciones Codigo])</f>
        <v>01.83</v>
      </c>
    </row>
    <row r="82" spans="1:19" hidden="1">
      <c r="A82" s="48" t="s">
        <v>2539</v>
      </c>
      <c r="B82" s="48" t="s">
        <v>1920</v>
      </c>
      <c r="C82" s="48" t="s">
        <v>2570</v>
      </c>
      <c r="D82" s="48" t="str">
        <f>Tabla15[[#This Row],[cedula]]&amp;Tabla15[[#This Row],[prog]]&amp;LEFT(Tabla15[[#This Row],[TIPO]],3)</f>
        <v>0540137813701FIJ</v>
      </c>
      <c r="E82" s="48" t="s">
        <v>665</v>
      </c>
      <c r="F82" s="48" t="s">
        <v>10</v>
      </c>
      <c r="G82" s="48" t="s">
        <v>943</v>
      </c>
      <c r="H82" s="48" t="s">
        <v>11</v>
      </c>
      <c r="I82" s="73">
        <f>_xlfn.XLOOKUP(Tabla15[[#This Row],[cedula]],TCARRERA[CEDULA],TCARRERA[CATEGORIA DEL SERVIDOR],0)</f>
        <v>0</v>
      </c>
      <c r="J82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" s="48" t="str">
        <f>IF(ISTEXT(Tabla15[[#This Row],[CARRERA]]),Tabla15[[#This Row],[CARRERA]],Tabla15[[#This Row],[STATUS]])</f>
        <v>ESTATUTO SIMPLIFICADO</v>
      </c>
      <c r="L82" s="57">
        <v>22000</v>
      </c>
      <c r="M82" s="60"/>
      <c r="N82" s="57">
        <v>668.8</v>
      </c>
      <c r="O82" s="57">
        <v>631.4</v>
      </c>
      <c r="P82" s="25">
        <f>Tabla15[[#This Row],[sbruto]]-Tabla15[[#This Row],[ISR]]-Tabla15[[#This Row],[SFS]]-Tabla15[[#This Row],[AFP]]-Tabla15[[#This Row],[sneto]]</f>
        <v>1837.4500000000007</v>
      </c>
      <c r="Q82" s="25">
        <v>18862.349999999999</v>
      </c>
      <c r="R82" s="48" t="str">
        <f>_xlfn.XLOOKUP(Tabla15[[#This Row],[cedula]],Tabla8[Numero Documento],Tabla8[Gen])</f>
        <v>F</v>
      </c>
      <c r="S82" s="48" t="str">
        <f>_xlfn.XLOOKUP(Tabla15[[#This Row],[cedula]],Tabla8[Numero Documento],Tabla8[Lugar Funciones Codigo])</f>
        <v>01.83</v>
      </c>
    </row>
    <row r="83" spans="1:19" hidden="1">
      <c r="A83" s="48" t="s">
        <v>2539</v>
      </c>
      <c r="B83" s="48" t="s">
        <v>1937</v>
      </c>
      <c r="C83" s="48" t="s">
        <v>2570</v>
      </c>
      <c r="D83" s="48" t="str">
        <f>Tabla15[[#This Row],[cedula]]&amp;Tabla15[[#This Row],[prog]]&amp;LEFT(Tabla15[[#This Row],[TIPO]],3)</f>
        <v>0010432854701FIJ</v>
      </c>
      <c r="E83" s="48" t="s">
        <v>202</v>
      </c>
      <c r="F83" s="48" t="s">
        <v>27</v>
      </c>
      <c r="G83" s="48" t="s">
        <v>943</v>
      </c>
      <c r="H83" s="48" t="s">
        <v>11</v>
      </c>
      <c r="I83" s="73">
        <f>_xlfn.XLOOKUP(Tabla15[[#This Row],[cedula]],TCARRERA[CEDULA],TCARRERA[CATEGORIA DEL SERVIDOR],0)</f>
        <v>0</v>
      </c>
      <c r="J83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48" t="str">
        <f>IF(ISTEXT(Tabla15[[#This Row],[CARRERA]]),Tabla15[[#This Row],[CARRERA]],Tabla15[[#This Row],[STATUS]])</f>
        <v>ESTATUTO SIMPLIFICADO</v>
      </c>
      <c r="L83" s="57">
        <v>22000</v>
      </c>
      <c r="M83" s="61"/>
      <c r="N83" s="57">
        <v>668.8</v>
      </c>
      <c r="O83" s="57">
        <v>631.4</v>
      </c>
      <c r="P83" s="25">
        <f>Tabla15[[#This Row],[sbruto]]-Tabla15[[#This Row],[ISR]]-Tabla15[[#This Row],[SFS]]-Tabla15[[#This Row],[AFP]]-Tabla15[[#This Row],[sneto]]</f>
        <v>7484.5</v>
      </c>
      <c r="Q83" s="25">
        <v>13215.3</v>
      </c>
      <c r="R83" s="48" t="str">
        <f>_xlfn.XLOOKUP(Tabla15[[#This Row],[cedula]],Tabla8[Numero Documento],Tabla8[Gen])</f>
        <v>M</v>
      </c>
      <c r="S83" s="48" t="str">
        <f>_xlfn.XLOOKUP(Tabla15[[#This Row],[cedula]],Tabla8[Numero Documento],Tabla8[Lugar Funciones Codigo])</f>
        <v>01.83</v>
      </c>
    </row>
    <row r="84" spans="1:19" hidden="1">
      <c r="A84" s="48" t="s">
        <v>2539</v>
      </c>
      <c r="B84" s="48" t="s">
        <v>1765</v>
      </c>
      <c r="C84" s="48" t="s">
        <v>2570</v>
      </c>
      <c r="D84" s="48" t="str">
        <f>Tabla15[[#This Row],[cedula]]&amp;Tabla15[[#This Row],[prog]]&amp;LEFT(Tabla15[[#This Row],[TIPO]],3)</f>
        <v>4023119320801FIJ</v>
      </c>
      <c r="E84" s="48" t="s">
        <v>1026</v>
      </c>
      <c r="F84" s="48" t="s">
        <v>214</v>
      </c>
      <c r="G84" s="48" t="s">
        <v>943</v>
      </c>
      <c r="H84" s="48" t="s">
        <v>11</v>
      </c>
      <c r="I84" s="73">
        <f>_xlfn.XLOOKUP(Tabla15[[#This Row],[cedula]],TCARRERA[CEDULA],TCARRERA[CATEGORIA DEL SERVIDOR],0)</f>
        <v>0</v>
      </c>
      <c r="J8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" s="48" t="str">
        <f>IF(ISTEXT(Tabla15[[#This Row],[CARRERA]]),Tabla15[[#This Row],[CARRERA]],Tabla15[[#This Row],[STATUS]])</f>
        <v>ESTATUTO SIMPLIFICADO</v>
      </c>
      <c r="L84" s="57">
        <v>20000</v>
      </c>
      <c r="M84" s="58"/>
      <c r="N84" s="57">
        <v>608</v>
      </c>
      <c r="O84" s="57">
        <v>574</v>
      </c>
      <c r="P84" s="25">
        <f>Tabla15[[#This Row],[sbruto]]-Tabla15[[#This Row],[ISR]]-Tabla15[[#This Row],[SFS]]-Tabla15[[#This Row],[AFP]]-Tabla15[[#This Row],[sneto]]</f>
        <v>25</v>
      </c>
      <c r="Q84" s="25">
        <v>18793</v>
      </c>
      <c r="R84" s="48" t="str">
        <f>_xlfn.XLOOKUP(Tabla15[[#This Row],[cedula]],Tabla8[Numero Documento],Tabla8[Gen])</f>
        <v>M</v>
      </c>
      <c r="S84" s="48" t="str">
        <f>_xlfn.XLOOKUP(Tabla15[[#This Row],[cedula]],Tabla8[Numero Documento],Tabla8[Lugar Funciones Codigo])</f>
        <v>01.83</v>
      </c>
    </row>
    <row r="85" spans="1:19" hidden="1">
      <c r="A85" s="48" t="s">
        <v>3319</v>
      </c>
      <c r="B85" s="48" t="s">
        <v>3344</v>
      </c>
      <c r="C85" s="48" t="s">
        <v>2570</v>
      </c>
      <c r="D85" s="48" t="str">
        <f>Tabla15[[#This Row],[cedula]]&amp;Tabla15[[#This Row],[prog]]&amp;LEFT(Tabla15[[#This Row],[TIPO]],3)</f>
        <v>0011381735701CAR</v>
      </c>
      <c r="E85" s="48" t="s">
        <v>3358</v>
      </c>
      <c r="F85" s="48" t="s">
        <v>3359</v>
      </c>
      <c r="G85" s="48" t="s">
        <v>943</v>
      </c>
      <c r="H85" s="48" t="s">
        <v>3320</v>
      </c>
      <c r="I85" s="73">
        <f>_xlfn.XLOOKUP(Tabla15[[#This Row],[cedula]],TCARRERA[CEDULA],TCARRERA[CATEGORIA DEL SERVIDOR],0)</f>
        <v>0</v>
      </c>
      <c r="J85" s="4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85" s="48" t="str">
        <f>IF(ISTEXT(Tabla15[[#This Row],[CARRERA]]),Tabla15[[#This Row],[CARRERA]],Tabla15[[#This Row],[STATUS]])</f>
        <v>CARACTER EVENTUAL</v>
      </c>
      <c r="L85" s="57">
        <v>20000</v>
      </c>
      <c r="M85" s="61"/>
      <c r="N85" s="57">
        <v>608</v>
      </c>
      <c r="O85" s="57">
        <v>574</v>
      </c>
      <c r="P85" s="25">
        <f>Tabla15[[#This Row],[sbruto]]-Tabla15[[#This Row],[ISR]]-Tabla15[[#This Row],[SFS]]-Tabla15[[#This Row],[AFP]]-Tabla15[[#This Row],[sneto]]</f>
        <v>25</v>
      </c>
      <c r="Q85" s="25">
        <v>18793</v>
      </c>
      <c r="R85" s="48" t="str">
        <f>_xlfn.XLOOKUP(Tabla15[[#This Row],[cedula]],Tabla8[Numero Documento],Tabla8[Gen])</f>
        <v>M</v>
      </c>
      <c r="S85" s="48" t="str">
        <f>_xlfn.XLOOKUP(Tabla15[[#This Row],[cedula]],Tabla8[Numero Documento],Tabla8[Lugar Funciones Codigo])</f>
        <v>01.83</v>
      </c>
    </row>
    <row r="86" spans="1:19" hidden="1">
      <c r="A86" s="48" t="s">
        <v>2540</v>
      </c>
      <c r="B86" s="48" t="s">
        <v>2447</v>
      </c>
      <c r="C86" s="48" t="s">
        <v>2570</v>
      </c>
      <c r="D86" s="48" t="str">
        <f>Tabla15[[#This Row],[cedula]]&amp;Tabla15[[#This Row],[prog]]&amp;LEFT(Tabla15[[#This Row],[TIPO]],3)</f>
        <v>0011179264401SEG</v>
      </c>
      <c r="E86" s="48" t="s">
        <v>1531</v>
      </c>
      <c r="F86" s="48" t="s">
        <v>895</v>
      </c>
      <c r="G86" s="48" t="s">
        <v>943</v>
      </c>
      <c r="H86" s="48" t="s">
        <v>244</v>
      </c>
      <c r="I86" s="73">
        <f>_xlfn.XLOOKUP(Tabla15[[#This Row],[cedula]],TCARRERA[CEDULA],TCARRERA[CATEGORIA DEL SERVIDOR],0)</f>
        <v>0</v>
      </c>
      <c r="J86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6" s="48" t="str">
        <f>IF(ISTEXT(Tabla15[[#This Row],[CARRERA]]),Tabla15[[#This Row],[CARRERA]],Tabla15[[#This Row],[STATUS]])</f>
        <v>SEGURIDAD</v>
      </c>
      <c r="L86" s="57">
        <v>20000</v>
      </c>
      <c r="M86" s="58"/>
      <c r="N86" s="57"/>
      <c r="O86" s="57"/>
      <c r="P86" s="25">
        <f>Tabla15[[#This Row],[sbruto]]-Tabla15[[#This Row],[ISR]]-Tabla15[[#This Row],[SFS]]-Tabla15[[#This Row],[AFP]]-Tabla15[[#This Row],[sneto]]</f>
        <v>0</v>
      </c>
      <c r="Q86" s="25">
        <v>20000</v>
      </c>
      <c r="R86" s="48" t="str">
        <f>_xlfn.XLOOKUP(Tabla15[[#This Row],[cedula]],Tabla8[Numero Documento],Tabla8[Gen])</f>
        <v>M</v>
      </c>
      <c r="S86" s="48" t="str">
        <f>_xlfn.XLOOKUP(Tabla15[[#This Row],[cedula]],Tabla8[Numero Documento],Tabla8[Lugar Funciones Codigo])</f>
        <v>01.83</v>
      </c>
    </row>
    <row r="87" spans="1:19" hidden="1">
      <c r="A87" s="48" t="s">
        <v>2540</v>
      </c>
      <c r="B87" s="48" t="s">
        <v>2458</v>
      </c>
      <c r="C87" s="48" t="s">
        <v>2570</v>
      </c>
      <c r="D87" s="48" t="str">
        <f>Tabla15[[#This Row],[cedula]]&amp;Tabla15[[#This Row],[prog]]&amp;LEFT(Tabla15[[#This Row],[TIPO]],3)</f>
        <v>2270003117601SEG</v>
      </c>
      <c r="E87" s="48" t="s">
        <v>1583</v>
      </c>
      <c r="F87" s="48" t="s">
        <v>895</v>
      </c>
      <c r="G87" s="48" t="s">
        <v>943</v>
      </c>
      <c r="H87" s="48" t="s">
        <v>244</v>
      </c>
      <c r="I87" s="73">
        <f>_xlfn.XLOOKUP(Tabla15[[#This Row],[cedula]],TCARRERA[CEDULA],TCARRERA[CATEGORIA DEL SERVIDOR],0)</f>
        <v>0</v>
      </c>
      <c r="J87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7" s="48" t="str">
        <f>IF(ISTEXT(Tabla15[[#This Row],[CARRERA]]),Tabla15[[#This Row],[CARRERA]],Tabla15[[#This Row],[STATUS]])</f>
        <v>SEGURIDAD</v>
      </c>
      <c r="L87" s="57">
        <v>20000</v>
      </c>
      <c r="M87" s="60"/>
      <c r="N87" s="57"/>
      <c r="O87" s="57"/>
      <c r="P87" s="25">
        <f>Tabla15[[#This Row],[sbruto]]-Tabla15[[#This Row],[ISR]]-Tabla15[[#This Row],[SFS]]-Tabla15[[#This Row],[AFP]]-Tabla15[[#This Row],[sneto]]</f>
        <v>0</v>
      </c>
      <c r="Q87" s="25">
        <v>20000</v>
      </c>
      <c r="R87" s="48" t="str">
        <f>_xlfn.XLOOKUP(Tabla15[[#This Row],[cedula]],Tabla8[Numero Documento],Tabla8[Gen])</f>
        <v>F</v>
      </c>
      <c r="S87" s="48" t="str">
        <f>_xlfn.XLOOKUP(Tabla15[[#This Row],[cedula]],Tabla8[Numero Documento],Tabla8[Lugar Funciones Codigo])</f>
        <v>01.83</v>
      </c>
    </row>
    <row r="88" spans="1:19" hidden="1">
      <c r="A88" s="48" t="s">
        <v>2540</v>
      </c>
      <c r="B88" s="48" t="s">
        <v>2464</v>
      </c>
      <c r="C88" s="48" t="s">
        <v>2570</v>
      </c>
      <c r="D88" s="48" t="str">
        <f>Tabla15[[#This Row],[cedula]]&amp;Tabla15[[#This Row],[prog]]&amp;LEFT(Tabla15[[#This Row],[TIPO]],3)</f>
        <v>0011801017201SEG</v>
      </c>
      <c r="E88" s="48" t="s">
        <v>1540</v>
      </c>
      <c r="F88" s="48" t="s">
        <v>895</v>
      </c>
      <c r="G88" s="48" t="s">
        <v>943</v>
      </c>
      <c r="H88" s="48" t="s">
        <v>244</v>
      </c>
      <c r="I88" s="73">
        <f>_xlfn.XLOOKUP(Tabla15[[#This Row],[cedula]],TCARRERA[CEDULA],TCARRERA[CATEGORIA DEL SERVIDOR],0)</f>
        <v>0</v>
      </c>
      <c r="J88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8" s="48" t="str">
        <f>IF(ISTEXT(Tabla15[[#This Row],[CARRERA]]),Tabla15[[#This Row],[CARRERA]],Tabla15[[#This Row],[STATUS]])</f>
        <v>SEGURIDAD</v>
      </c>
      <c r="L88" s="57">
        <v>20000</v>
      </c>
      <c r="M88" s="61"/>
      <c r="N88" s="57"/>
      <c r="O88" s="57"/>
      <c r="P88" s="25">
        <f>Tabla15[[#This Row],[sbruto]]-Tabla15[[#This Row],[ISR]]-Tabla15[[#This Row],[SFS]]-Tabla15[[#This Row],[AFP]]-Tabla15[[#This Row],[sneto]]</f>
        <v>0</v>
      </c>
      <c r="Q88" s="25">
        <v>20000</v>
      </c>
      <c r="R88" s="48" t="str">
        <f>_xlfn.XLOOKUP(Tabla15[[#This Row],[cedula]],Tabla8[Numero Documento],Tabla8[Gen])</f>
        <v>M</v>
      </c>
      <c r="S88" s="48" t="str">
        <f>_xlfn.XLOOKUP(Tabla15[[#This Row],[cedula]],Tabla8[Numero Documento],Tabla8[Lugar Funciones Codigo])</f>
        <v>01.83</v>
      </c>
    </row>
    <row r="89" spans="1:19" hidden="1">
      <c r="A89" s="48" t="s">
        <v>2540</v>
      </c>
      <c r="B89" s="48" t="s">
        <v>2480</v>
      </c>
      <c r="C89" s="48" t="s">
        <v>2570</v>
      </c>
      <c r="D89" s="48" t="str">
        <f>Tabla15[[#This Row],[cedula]]&amp;Tabla15[[#This Row],[prog]]&amp;LEFT(Tabla15[[#This Row],[TIPO]],3)</f>
        <v>2250010261501SEG</v>
      </c>
      <c r="E89" s="48" t="s">
        <v>1580</v>
      </c>
      <c r="F89" s="48" t="s">
        <v>895</v>
      </c>
      <c r="G89" s="48" t="s">
        <v>943</v>
      </c>
      <c r="H89" s="48" t="s">
        <v>244</v>
      </c>
      <c r="I89" s="73">
        <f>_xlfn.XLOOKUP(Tabla15[[#This Row],[cedula]],TCARRERA[CEDULA],TCARRERA[CATEGORIA DEL SERVIDOR],0)</f>
        <v>0</v>
      </c>
      <c r="J89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9" s="48" t="str">
        <f>IF(ISTEXT(Tabla15[[#This Row],[CARRERA]]),Tabla15[[#This Row],[CARRERA]],Tabla15[[#This Row],[STATUS]])</f>
        <v>SEGURIDAD</v>
      </c>
      <c r="L89" s="57">
        <v>20000</v>
      </c>
      <c r="M89" s="58"/>
      <c r="N89" s="57"/>
      <c r="O89" s="57"/>
      <c r="P89" s="25">
        <f>Tabla15[[#This Row],[sbruto]]-Tabla15[[#This Row],[ISR]]-Tabla15[[#This Row],[SFS]]-Tabla15[[#This Row],[AFP]]-Tabla15[[#This Row],[sneto]]</f>
        <v>0</v>
      </c>
      <c r="Q89" s="25">
        <v>20000</v>
      </c>
      <c r="R89" s="48" t="str">
        <f>_xlfn.XLOOKUP(Tabla15[[#This Row],[cedula]],Tabla8[Numero Documento],Tabla8[Gen])</f>
        <v>M</v>
      </c>
      <c r="S89" s="48" t="str">
        <f>_xlfn.XLOOKUP(Tabla15[[#This Row],[cedula]],Tabla8[Numero Documento],Tabla8[Lugar Funciones Codigo])</f>
        <v>01.83</v>
      </c>
    </row>
    <row r="90" spans="1:19" hidden="1">
      <c r="A90" s="48" t="s">
        <v>2540</v>
      </c>
      <c r="B90" s="48" t="s">
        <v>2493</v>
      </c>
      <c r="C90" s="48" t="s">
        <v>2570</v>
      </c>
      <c r="D90" s="48" t="str">
        <f>Tabla15[[#This Row],[cedula]]&amp;Tabla15[[#This Row],[prog]]&amp;LEFT(Tabla15[[#This Row],[TIPO]],3)</f>
        <v>0080022786001SEG</v>
      </c>
      <c r="E90" s="48" t="s">
        <v>1548</v>
      </c>
      <c r="F90" s="48" t="s">
        <v>895</v>
      </c>
      <c r="G90" s="48" t="s">
        <v>943</v>
      </c>
      <c r="H90" s="48" t="s">
        <v>244</v>
      </c>
      <c r="I90" s="73">
        <f>_xlfn.XLOOKUP(Tabla15[[#This Row],[cedula]],TCARRERA[CEDULA],TCARRERA[CATEGORIA DEL SERVIDOR],0)</f>
        <v>0</v>
      </c>
      <c r="J90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0" s="48" t="str">
        <f>IF(ISTEXT(Tabla15[[#This Row],[CARRERA]]),Tabla15[[#This Row],[CARRERA]],Tabla15[[#This Row],[STATUS]])</f>
        <v>SEGURIDAD</v>
      </c>
      <c r="L90" s="57">
        <v>20000</v>
      </c>
      <c r="M90" s="60"/>
      <c r="N90" s="57"/>
      <c r="O90" s="57"/>
      <c r="P90" s="25">
        <f>Tabla15[[#This Row],[sbruto]]-Tabla15[[#This Row],[ISR]]-Tabla15[[#This Row],[SFS]]-Tabla15[[#This Row],[AFP]]-Tabla15[[#This Row],[sneto]]</f>
        <v>0</v>
      </c>
      <c r="Q90" s="25">
        <v>20000</v>
      </c>
      <c r="R90" s="48" t="str">
        <f>_xlfn.XLOOKUP(Tabla15[[#This Row],[cedula]],Tabla8[Numero Documento],Tabla8[Gen])</f>
        <v>M</v>
      </c>
      <c r="S90" s="48" t="str">
        <f>_xlfn.XLOOKUP(Tabla15[[#This Row],[cedula]],Tabla8[Numero Documento],Tabla8[Lugar Funciones Codigo])</f>
        <v>01.83</v>
      </c>
    </row>
    <row r="91" spans="1:19" hidden="1">
      <c r="A91" s="48" t="s">
        <v>2539</v>
      </c>
      <c r="B91" s="48" t="s">
        <v>1971</v>
      </c>
      <c r="C91" s="48" t="s">
        <v>2570</v>
      </c>
      <c r="D91" s="48" t="str">
        <f>Tabla15[[#This Row],[cedula]]&amp;Tabla15[[#This Row],[prog]]&amp;LEFT(Tabla15[[#This Row],[TIPO]],3)</f>
        <v>0011086699301FIJ</v>
      </c>
      <c r="E91" s="48" t="s">
        <v>923</v>
      </c>
      <c r="F91" s="48" t="s">
        <v>8</v>
      </c>
      <c r="G91" s="48" t="s">
        <v>943</v>
      </c>
      <c r="H91" s="48" t="s">
        <v>11</v>
      </c>
      <c r="I91" s="73">
        <f>_xlfn.XLOOKUP(Tabla15[[#This Row],[cedula]],TCARRERA[CEDULA],TCARRERA[CATEGORIA DEL SERVIDOR],0)</f>
        <v>0</v>
      </c>
      <c r="J9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" s="48" t="str">
        <f>IF(ISTEXT(Tabla15[[#This Row],[CARRERA]]),Tabla15[[#This Row],[CARRERA]],Tabla15[[#This Row],[STATUS]])</f>
        <v>ESTATUTO SIMPLIFICADO</v>
      </c>
      <c r="L91" s="57">
        <v>20000</v>
      </c>
      <c r="M91" s="61"/>
      <c r="N91" s="57">
        <v>608</v>
      </c>
      <c r="O91" s="57">
        <v>574</v>
      </c>
      <c r="P91" s="25">
        <f>Tabla15[[#This Row],[sbruto]]-Tabla15[[#This Row],[ISR]]-Tabla15[[#This Row],[SFS]]-Tabla15[[#This Row],[AFP]]-Tabla15[[#This Row],[sneto]]</f>
        <v>14855.28</v>
      </c>
      <c r="Q91" s="25">
        <v>3962.72</v>
      </c>
      <c r="R91" s="48" t="str">
        <f>_xlfn.XLOOKUP(Tabla15[[#This Row],[cedula]],Tabla8[Numero Documento],Tabla8[Gen])</f>
        <v>F</v>
      </c>
      <c r="S91" s="48" t="str">
        <f>_xlfn.XLOOKUP(Tabla15[[#This Row],[cedula]],Tabla8[Numero Documento],Tabla8[Lugar Funciones Codigo])</f>
        <v>01.83</v>
      </c>
    </row>
    <row r="92" spans="1:19" hidden="1">
      <c r="A92" s="48" t="s">
        <v>2540</v>
      </c>
      <c r="B92" s="48" t="s">
        <v>3263</v>
      </c>
      <c r="C92" s="48" t="s">
        <v>2570</v>
      </c>
      <c r="D92" s="48" t="str">
        <f>Tabla15[[#This Row],[cedula]]&amp;Tabla15[[#This Row],[prog]]&amp;LEFT(Tabla15[[#This Row],[TIPO]],3)</f>
        <v>2230104234101SEG</v>
      </c>
      <c r="E92" s="48" t="s">
        <v>3284</v>
      </c>
      <c r="F92" s="48" t="s">
        <v>895</v>
      </c>
      <c r="G92" s="48" t="s">
        <v>943</v>
      </c>
      <c r="H92" s="48" t="s">
        <v>244</v>
      </c>
      <c r="I92" s="73">
        <f>_xlfn.XLOOKUP(Tabla15[[#This Row],[cedula]],TCARRERA[CEDULA],TCARRERA[CATEGORIA DEL SERVIDOR],0)</f>
        <v>0</v>
      </c>
      <c r="J92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2" s="48" t="str">
        <f>IF(ISTEXT(Tabla15[[#This Row],[CARRERA]]),Tabla15[[#This Row],[CARRERA]],Tabla15[[#This Row],[STATUS]])</f>
        <v>SEGURIDAD</v>
      </c>
      <c r="L92" s="57">
        <v>20000</v>
      </c>
      <c r="M92" s="57"/>
      <c r="N92" s="57"/>
      <c r="O92" s="57"/>
      <c r="P92" s="25">
        <f>Tabla15[[#This Row],[sbruto]]-Tabla15[[#This Row],[ISR]]-Tabla15[[#This Row],[SFS]]-Tabla15[[#This Row],[AFP]]-Tabla15[[#This Row],[sneto]]</f>
        <v>0</v>
      </c>
      <c r="Q92" s="25">
        <v>20000</v>
      </c>
      <c r="R92" s="48" t="str">
        <f>_xlfn.XLOOKUP(Tabla15[[#This Row],[cedula]],Tabla8[Numero Documento],Tabla8[Gen])</f>
        <v>F</v>
      </c>
      <c r="S92" s="48" t="str">
        <f>_xlfn.XLOOKUP(Tabla15[[#This Row],[cedula]],Tabla8[Numero Documento],Tabla8[Lugar Funciones Codigo])</f>
        <v>01.83</v>
      </c>
    </row>
    <row r="93" spans="1:19" hidden="1">
      <c r="A93" s="48" t="s">
        <v>2539</v>
      </c>
      <c r="B93" s="48" t="s">
        <v>3252</v>
      </c>
      <c r="C93" s="48" t="s">
        <v>2570</v>
      </c>
      <c r="D93" s="48" t="str">
        <f>Tabla15[[#This Row],[cedula]]&amp;Tabla15[[#This Row],[prog]]&amp;LEFT(Tabla15[[#This Row],[TIPO]],3)</f>
        <v>0011542862501FIJ</v>
      </c>
      <c r="E93" s="48" t="s">
        <v>3273</v>
      </c>
      <c r="F93" s="48" t="s">
        <v>127</v>
      </c>
      <c r="G93" s="48" t="s">
        <v>943</v>
      </c>
      <c r="H93" s="48" t="s">
        <v>11</v>
      </c>
      <c r="I93" s="73">
        <f>_xlfn.XLOOKUP(Tabla15[[#This Row],[cedula]],TCARRERA[CEDULA],TCARRERA[CATEGORIA DEL SERVIDOR],0)</f>
        <v>0</v>
      </c>
      <c r="J93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" s="48" t="str">
        <f>IF(ISTEXT(Tabla15[[#This Row],[CARRERA]]),Tabla15[[#This Row],[CARRERA]],Tabla15[[#This Row],[STATUS]])</f>
        <v>ESTATUTO SIMPLIFICADO</v>
      </c>
      <c r="L93" s="57">
        <v>18000</v>
      </c>
      <c r="M93" s="61"/>
      <c r="N93" s="57">
        <v>547.20000000000005</v>
      </c>
      <c r="O93" s="57">
        <v>516.6</v>
      </c>
      <c r="P93" s="25">
        <f>Tabla15[[#This Row],[sbruto]]-Tabla15[[#This Row],[ISR]]-Tabla15[[#This Row],[SFS]]-Tabla15[[#This Row],[AFP]]-Tabla15[[#This Row],[sneto]]</f>
        <v>25</v>
      </c>
      <c r="Q93" s="25">
        <v>16911.2</v>
      </c>
      <c r="R93" s="48" t="str">
        <f>_xlfn.XLOOKUP(Tabla15[[#This Row],[cedula]],Tabla8[Numero Documento],Tabla8[Gen])</f>
        <v>M</v>
      </c>
      <c r="S93" s="48" t="str">
        <f>_xlfn.XLOOKUP(Tabla15[[#This Row],[cedula]],Tabla8[Numero Documento],Tabla8[Lugar Funciones Codigo])</f>
        <v>01.83</v>
      </c>
    </row>
    <row r="94" spans="1:19" hidden="1">
      <c r="A94" s="48" t="s">
        <v>2540</v>
      </c>
      <c r="B94" s="48" t="s">
        <v>2472</v>
      </c>
      <c r="C94" s="48" t="s">
        <v>2570</v>
      </c>
      <c r="D94" s="48" t="str">
        <f>Tabla15[[#This Row],[cedula]]&amp;Tabla15[[#This Row],[prog]]&amp;LEFT(Tabla15[[#This Row],[TIPO]],3)</f>
        <v>4022635465801SEG</v>
      </c>
      <c r="E94" s="48" t="s">
        <v>1698</v>
      </c>
      <c r="F94" s="48" t="s">
        <v>895</v>
      </c>
      <c r="G94" s="48" t="s">
        <v>943</v>
      </c>
      <c r="H94" s="48" t="s">
        <v>244</v>
      </c>
      <c r="I94" s="73">
        <f>_xlfn.XLOOKUP(Tabla15[[#This Row],[cedula]],TCARRERA[CEDULA],TCARRERA[CATEGORIA DEL SERVIDOR],0)</f>
        <v>0</v>
      </c>
      <c r="J94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4" s="48" t="str">
        <f>IF(ISTEXT(Tabla15[[#This Row],[CARRERA]]),Tabla15[[#This Row],[CARRERA]],Tabla15[[#This Row],[STATUS]])</f>
        <v>SEGURIDAD</v>
      </c>
      <c r="L94" s="57">
        <v>18000</v>
      </c>
      <c r="M94" s="58"/>
      <c r="N94" s="57"/>
      <c r="O94" s="57"/>
      <c r="P94" s="25">
        <f>Tabla15[[#This Row],[sbruto]]-Tabla15[[#This Row],[ISR]]-Tabla15[[#This Row],[SFS]]-Tabla15[[#This Row],[AFP]]-Tabla15[[#This Row],[sneto]]</f>
        <v>0</v>
      </c>
      <c r="Q94" s="25">
        <v>18000</v>
      </c>
      <c r="R94" s="48" t="str">
        <f>_xlfn.XLOOKUP(Tabla15[[#This Row],[cedula]],Tabla8[Numero Documento],Tabla8[Gen])</f>
        <v>M</v>
      </c>
      <c r="S94" s="48" t="str">
        <f>_xlfn.XLOOKUP(Tabla15[[#This Row],[cedula]],Tabla8[Numero Documento],Tabla8[Lugar Funciones Codigo])</f>
        <v>01.83</v>
      </c>
    </row>
    <row r="95" spans="1:19" hidden="1">
      <c r="A95" s="48" t="s">
        <v>2539</v>
      </c>
      <c r="B95" s="48" t="s">
        <v>2850</v>
      </c>
      <c r="C95" s="48" t="s">
        <v>2570</v>
      </c>
      <c r="D95" s="48" t="str">
        <f>Tabla15[[#This Row],[cedula]]&amp;Tabla15[[#This Row],[prog]]&amp;LEFT(Tabla15[[#This Row],[TIPO]],3)</f>
        <v>4021311702701FIJ</v>
      </c>
      <c r="E95" s="48" t="s">
        <v>2849</v>
      </c>
      <c r="F95" s="48" t="s">
        <v>127</v>
      </c>
      <c r="G95" s="48" t="s">
        <v>943</v>
      </c>
      <c r="H95" s="48" t="s">
        <v>11</v>
      </c>
      <c r="I95" s="73">
        <f>_xlfn.XLOOKUP(Tabla15[[#This Row],[cedula]],TCARRERA[CEDULA],TCARRERA[CATEGORIA DEL SERVIDOR],0)</f>
        <v>0</v>
      </c>
      <c r="J95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" s="48" t="str">
        <f>IF(ISTEXT(Tabla15[[#This Row],[CARRERA]]),Tabla15[[#This Row],[CARRERA]],Tabla15[[#This Row],[STATUS]])</f>
        <v>ESTATUTO SIMPLIFICADO</v>
      </c>
      <c r="L95" s="57">
        <v>18000</v>
      </c>
      <c r="M95" s="59"/>
      <c r="N95" s="57">
        <v>547.20000000000005</v>
      </c>
      <c r="O95" s="57">
        <v>516.6</v>
      </c>
      <c r="P95" s="25">
        <f>Tabla15[[#This Row],[sbruto]]-Tabla15[[#This Row],[ISR]]-Tabla15[[#This Row],[SFS]]-Tabla15[[#This Row],[AFP]]-Tabla15[[#This Row],[sneto]]</f>
        <v>25</v>
      </c>
      <c r="Q95" s="25">
        <v>16911.2</v>
      </c>
      <c r="R95" s="48" t="str">
        <f>_xlfn.XLOOKUP(Tabla15[[#This Row],[cedula]],Tabla8[Numero Documento],Tabla8[Gen])</f>
        <v>M</v>
      </c>
      <c r="S95" s="48" t="str">
        <f>_xlfn.XLOOKUP(Tabla15[[#This Row],[cedula]],Tabla8[Numero Documento],Tabla8[Lugar Funciones Codigo])</f>
        <v>01.83</v>
      </c>
    </row>
    <row r="96" spans="1:19" hidden="1">
      <c r="A96" s="48" t="s">
        <v>2539</v>
      </c>
      <c r="B96" s="48" t="s">
        <v>2860</v>
      </c>
      <c r="C96" s="48" t="s">
        <v>2570</v>
      </c>
      <c r="D96" s="48" t="str">
        <f>Tabla15[[#This Row],[cedula]]&amp;Tabla15[[#This Row],[prog]]&amp;LEFT(Tabla15[[#This Row],[TIPO]],3)</f>
        <v>4022292002301FIJ</v>
      </c>
      <c r="E96" s="48" t="s">
        <v>2859</v>
      </c>
      <c r="F96" s="48" t="s">
        <v>127</v>
      </c>
      <c r="G96" s="48" t="s">
        <v>943</v>
      </c>
      <c r="H96" s="48" t="s">
        <v>11</v>
      </c>
      <c r="I96" s="73">
        <f>_xlfn.XLOOKUP(Tabla15[[#This Row],[cedula]],TCARRERA[CEDULA],TCARRERA[CATEGORIA DEL SERVIDOR],0)</f>
        <v>0</v>
      </c>
      <c r="J9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" s="48" t="str">
        <f>IF(ISTEXT(Tabla15[[#This Row],[CARRERA]]),Tabla15[[#This Row],[CARRERA]],Tabla15[[#This Row],[STATUS]])</f>
        <v>ESTATUTO SIMPLIFICADO</v>
      </c>
      <c r="L96" s="57">
        <v>18000</v>
      </c>
      <c r="M96" s="60"/>
      <c r="N96" s="57">
        <v>547.20000000000005</v>
      </c>
      <c r="O96" s="57">
        <v>516.6</v>
      </c>
      <c r="P96" s="25">
        <f>Tabla15[[#This Row],[sbruto]]-Tabla15[[#This Row],[ISR]]-Tabla15[[#This Row],[SFS]]-Tabla15[[#This Row],[AFP]]-Tabla15[[#This Row],[sneto]]</f>
        <v>25</v>
      </c>
      <c r="Q96" s="25">
        <v>16911.2</v>
      </c>
      <c r="R96" s="48" t="str">
        <f>_xlfn.XLOOKUP(Tabla15[[#This Row],[cedula]],Tabla8[Numero Documento],Tabla8[Gen])</f>
        <v>M</v>
      </c>
      <c r="S96" s="48" t="str">
        <f>_xlfn.XLOOKUP(Tabla15[[#This Row],[cedula]],Tabla8[Numero Documento],Tabla8[Lugar Funciones Codigo])</f>
        <v>01.83</v>
      </c>
    </row>
    <row r="97" spans="1:19" hidden="1">
      <c r="A97" s="48" t="s">
        <v>2539</v>
      </c>
      <c r="B97" s="48" t="s">
        <v>1882</v>
      </c>
      <c r="C97" s="48" t="s">
        <v>2570</v>
      </c>
      <c r="D97" s="48" t="str">
        <f>Tabla15[[#This Row],[cedula]]&amp;Tabla15[[#This Row],[prog]]&amp;LEFT(Tabla15[[#This Row],[TIPO]],3)</f>
        <v>0011095356901FIJ</v>
      </c>
      <c r="E97" s="48" t="s">
        <v>657</v>
      </c>
      <c r="F97" s="48" t="s">
        <v>15</v>
      </c>
      <c r="G97" s="48" t="s">
        <v>943</v>
      </c>
      <c r="H97" s="48" t="s">
        <v>11</v>
      </c>
      <c r="I97" s="73">
        <f>_xlfn.XLOOKUP(Tabla15[[#This Row],[cedula]],TCARRERA[CEDULA],TCARRERA[CATEGORIA DEL SERVIDOR],0)</f>
        <v>0</v>
      </c>
      <c r="J9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7" s="48" t="str">
        <f>IF(ISTEXT(Tabla15[[#This Row],[CARRERA]]),Tabla15[[#This Row],[CARRERA]],Tabla15[[#This Row],[STATUS]])</f>
        <v>FIJO</v>
      </c>
      <c r="L97" s="57">
        <v>16500</v>
      </c>
      <c r="M97" s="59"/>
      <c r="N97" s="57">
        <v>501.6</v>
      </c>
      <c r="O97" s="57">
        <v>473.55</v>
      </c>
      <c r="P97" s="25">
        <f>Tabla15[[#This Row],[sbruto]]-Tabla15[[#This Row],[ISR]]-Tabla15[[#This Row],[SFS]]-Tabla15[[#This Row],[AFP]]-Tabla15[[#This Row],[sneto]]</f>
        <v>5895.9</v>
      </c>
      <c r="Q97" s="25">
        <v>9628.9500000000007</v>
      </c>
      <c r="R97" s="48" t="str">
        <f>_xlfn.XLOOKUP(Tabla15[[#This Row],[cedula]],Tabla8[Numero Documento],Tabla8[Gen])</f>
        <v>M</v>
      </c>
      <c r="S97" s="48" t="str">
        <f>_xlfn.XLOOKUP(Tabla15[[#This Row],[cedula]],Tabla8[Numero Documento],Tabla8[Lugar Funciones Codigo])</f>
        <v>01.83</v>
      </c>
    </row>
    <row r="98" spans="1:19" hidden="1">
      <c r="A98" s="48" t="s">
        <v>2540</v>
      </c>
      <c r="B98" s="48" t="s">
        <v>2677</v>
      </c>
      <c r="C98" s="48" t="s">
        <v>2570</v>
      </c>
      <c r="D98" s="48" t="str">
        <f>Tabla15[[#This Row],[cedula]]&amp;Tabla15[[#This Row],[prog]]&amp;LEFT(Tabla15[[#This Row],[TIPO]],3)</f>
        <v>0011147265001SEG</v>
      </c>
      <c r="E98" s="48" t="s">
        <v>2663</v>
      </c>
      <c r="F98" s="48" t="s">
        <v>895</v>
      </c>
      <c r="G98" s="48" t="s">
        <v>943</v>
      </c>
      <c r="H98" s="48" t="s">
        <v>244</v>
      </c>
      <c r="I98" s="73">
        <f>_xlfn.XLOOKUP(Tabla15[[#This Row],[cedula]],TCARRERA[CEDULA],TCARRERA[CATEGORIA DEL SERVIDOR],0)</f>
        <v>0</v>
      </c>
      <c r="J98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8" s="48" t="str">
        <f>IF(ISTEXT(Tabla15[[#This Row],[CARRERA]]),Tabla15[[#This Row],[CARRERA]],Tabla15[[#This Row],[STATUS]])</f>
        <v>SEGURIDAD</v>
      </c>
      <c r="L98" s="57">
        <v>15000</v>
      </c>
      <c r="M98" s="61"/>
      <c r="N98" s="57"/>
      <c r="O98" s="57"/>
      <c r="P98" s="25">
        <f>Tabla15[[#This Row],[sbruto]]-Tabla15[[#This Row],[ISR]]-Tabla15[[#This Row],[SFS]]-Tabla15[[#This Row],[AFP]]-Tabla15[[#This Row],[sneto]]</f>
        <v>0</v>
      </c>
      <c r="Q98" s="25">
        <v>15000</v>
      </c>
      <c r="R98" s="48" t="str">
        <f>_xlfn.XLOOKUP(Tabla15[[#This Row],[cedula]],Tabla8[Numero Documento],Tabla8[Gen])</f>
        <v>M</v>
      </c>
      <c r="S98" s="48" t="str">
        <f>_xlfn.XLOOKUP(Tabla15[[#This Row],[cedula]],Tabla8[Numero Documento],Tabla8[Lugar Funciones Codigo])</f>
        <v>01.83</v>
      </c>
    </row>
    <row r="99" spans="1:19" hidden="1">
      <c r="A99" s="48" t="s">
        <v>2540</v>
      </c>
      <c r="B99" s="48" t="s">
        <v>2428</v>
      </c>
      <c r="C99" s="48" t="s">
        <v>2570</v>
      </c>
      <c r="D99" s="48" t="str">
        <f>Tabla15[[#This Row],[cedula]]&amp;Tabla15[[#This Row],[prog]]&amp;LEFT(Tabla15[[#This Row],[TIPO]],3)</f>
        <v>0160015390001SEG</v>
      </c>
      <c r="E99" s="48" t="s">
        <v>896</v>
      </c>
      <c r="F99" s="48" t="s">
        <v>895</v>
      </c>
      <c r="G99" s="48" t="s">
        <v>943</v>
      </c>
      <c r="H99" s="48" t="s">
        <v>244</v>
      </c>
      <c r="I99" s="73">
        <f>_xlfn.XLOOKUP(Tabla15[[#This Row],[cedula]],TCARRERA[CEDULA],TCARRERA[CATEGORIA DEL SERVIDOR],0)</f>
        <v>0</v>
      </c>
      <c r="J99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9" s="48" t="str">
        <f>IF(ISTEXT(Tabla15[[#This Row],[CARRERA]]),Tabla15[[#This Row],[CARRERA]],Tabla15[[#This Row],[STATUS]])</f>
        <v>SEGURIDAD</v>
      </c>
      <c r="L99" s="57">
        <v>15000</v>
      </c>
      <c r="M99" s="61"/>
      <c r="N99" s="60"/>
      <c r="O99" s="60"/>
      <c r="P99" s="25">
        <f>Tabla15[[#This Row],[sbruto]]-Tabla15[[#This Row],[ISR]]-Tabla15[[#This Row],[SFS]]-Tabla15[[#This Row],[AFP]]-Tabla15[[#This Row],[sneto]]</f>
        <v>0</v>
      </c>
      <c r="Q99" s="25">
        <v>15000</v>
      </c>
      <c r="R99" s="48" t="str">
        <f>_xlfn.XLOOKUP(Tabla15[[#This Row],[cedula]],Tabla8[Numero Documento],Tabla8[Gen])</f>
        <v>M</v>
      </c>
      <c r="S99" s="48" t="str">
        <f>_xlfn.XLOOKUP(Tabla15[[#This Row],[cedula]],Tabla8[Numero Documento],Tabla8[Lugar Funciones Codigo])</f>
        <v>01.83</v>
      </c>
    </row>
    <row r="100" spans="1:19" hidden="1">
      <c r="A100" s="48" t="s">
        <v>2539</v>
      </c>
      <c r="B100" s="48" t="s">
        <v>1802</v>
      </c>
      <c r="C100" s="48" t="s">
        <v>2570</v>
      </c>
      <c r="D100" s="48" t="str">
        <f>Tabla15[[#This Row],[cedula]]&amp;Tabla15[[#This Row],[prog]]&amp;LEFT(Tabla15[[#This Row],[TIPO]],3)</f>
        <v>0010572279701FIJ</v>
      </c>
      <c r="E100" s="48" t="s">
        <v>1054</v>
      </c>
      <c r="F100" s="48" t="s">
        <v>127</v>
      </c>
      <c r="G100" s="48" t="s">
        <v>943</v>
      </c>
      <c r="H100" s="48" t="s">
        <v>11</v>
      </c>
      <c r="I100" s="73">
        <f>_xlfn.XLOOKUP(Tabla15[[#This Row],[cedula]],TCARRERA[CEDULA],TCARRERA[CATEGORIA DEL SERVIDOR],0)</f>
        <v>0</v>
      </c>
      <c r="J100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" s="48" t="str">
        <f>IF(ISTEXT(Tabla15[[#This Row],[CARRERA]]),Tabla15[[#This Row],[CARRERA]],Tabla15[[#This Row],[STATUS]])</f>
        <v>ESTATUTO SIMPLIFICADO</v>
      </c>
      <c r="L100" s="57">
        <v>15000</v>
      </c>
      <c r="M100" s="61"/>
      <c r="N100" s="60">
        <v>456</v>
      </c>
      <c r="O100" s="60">
        <v>430.5</v>
      </c>
      <c r="P100" s="25">
        <f>Tabla15[[#This Row],[sbruto]]-Tabla15[[#This Row],[ISR]]-Tabla15[[#This Row],[SFS]]-Tabla15[[#This Row],[AFP]]-Tabla15[[#This Row],[sneto]]</f>
        <v>25</v>
      </c>
      <c r="Q100" s="25">
        <v>14088.5</v>
      </c>
      <c r="R100" s="48" t="str">
        <f>_xlfn.XLOOKUP(Tabla15[[#This Row],[cedula]],Tabla8[Numero Documento],Tabla8[Gen])</f>
        <v>M</v>
      </c>
      <c r="S100" s="48" t="str">
        <f>_xlfn.XLOOKUP(Tabla15[[#This Row],[cedula]],Tabla8[Numero Documento],Tabla8[Lugar Funciones Codigo])</f>
        <v>01.83</v>
      </c>
    </row>
    <row r="101" spans="1:19" hidden="1">
      <c r="A101" s="48" t="s">
        <v>2539</v>
      </c>
      <c r="B101" s="48" t="s">
        <v>1818</v>
      </c>
      <c r="C101" s="48" t="s">
        <v>2570</v>
      </c>
      <c r="D101" s="48" t="str">
        <f>Tabla15[[#This Row],[cedula]]&amp;Tabla15[[#This Row],[prog]]&amp;LEFT(Tabla15[[#This Row],[TIPO]],3)</f>
        <v>0010537170201FIJ</v>
      </c>
      <c r="E101" s="48" t="s">
        <v>1055</v>
      </c>
      <c r="F101" s="48" t="s">
        <v>127</v>
      </c>
      <c r="G101" s="48" t="s">
        <v>943</v>
      </c>
      <c r="H101" s="48" t="s">
        <v>11</v>
      </c>
      <c r="I101" s="73">
        <f>_xlfn.XLOOKUP(Tabla15[[#This Row],[cedula]],TCARRERA[CEDULA],TCARRERA[CATEGORIA DEL SERVIDOR],0)</f>
        <v>0</v>
      </c>
      <c r="J10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" s="48" t="str">
        <f>IF(ISTEXT(Tabla15[[#This Row],[CARRERA]]),Tabla15[[#This Row],[CARRERA]],Tabla15[[#This Row],[STATUS]])</f>
        <v>ESTATUTO SIMPLIFICADO</v>
      </c>
      <c r="L101" s="57">
        <v>15000</v>
      </c>
      <c r="M101" s="61"/>
      <c r="N101" s="57">
        <v>456</v>
      </c>
      <c r="O101" s="57">
        <v>430.5</v>
      </c>
      <c r="P101" s="25">
        <f>Tabla15[[#This Row],[sbruto]]-Tabla15[[#This Row],[ISR]]-Tabla15[[#This Row],[SFS]]-Tabla15[[#This Row],[AFP]]-Tabla15[[#This Row],[sneto]]</f>
        <v>2071</v>
      </c>
      <c r="Q101" s="25">
        <v>12042.5</v>
      </c>
      <c r="R101" s="48" t="str">
        <f>_xlfn.XLOOKUP(Tabla15[[#This Row],[cedula]],Tabla8[Numero Documento],Tabla8[Gen])</f>
        <v>M</v>
      </c>
      <c r="S101" s="48" t="str">
        <f>_xlfn.XLOOKUP(Tabla15[[#This Row],[cedula]],Tabla8[Numero Documento],Tabla8[Lugar Funciones Codigo])</f>
        <v>01.83</v>
      </c>
    </row>
    <row r="102" spans="1:19" hidden="1">
      <c r="A102" s="48" t="s">
        <v>2539</v>
      </c>
      <c r="B102" s="48" t="s">
        <v>1826</v>
      </c>
      <c r="C102" s="48" t="s">
        <v>2570</v>
      </c>
      <c r="D102" s="48" t="str">
        <f>Tabla15[[#This Row],[cedula]]&amp;Tabla15[[#This Row],[prog]]&amp;LEFT(Tabla15[[#This Row],[TIPO]],3)</f>
        <v>2250052883501FIJ</v>
      </c>
      <c r="E102" s="48" t="s">
        <v>903</v>
      </c>
      <c r="F102" s="48" t="s">
        <v>127</v>
      </c>
      <c r="G102" s="48" t="s">
        <v>943</v>
      </c>
      <c r="H102" s="48" t="s">
        <v>11</v>
      </c>
      <c r="I102" s="73">
        <f>_xlfn.XLOOKUP(Tabla15[[#This Row],[cedula]],TCARRERA[CEDULA],TCARRERA[CATEGORIA DEL SERVIDOR],0)</f>
        <v>0</v>
      </c>
      <c r="J102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" s="48" t="str">
        <f>IF(ISTEXT(Tabla15[[#This Row],[CARRERA]]),Tabla15[[#This Row],[CARRERA]],Tabla15[[#This Row],[STATUS]])</f>
        <v>ESTATUTO SIMPLIFICADO</v>
      </c>
      <c r="L102" s="57">
        <v>15000</v>
      </c>
      <c r="M102" s="60"/>
      <c r="N102" s="57">
        <v>456</v>
      </c>
      <c r="O102" s="57">
        <v>430.5</v>
      </c>
      <c r="P102" s="25">
        <f>Tabla15[[#This Row],[sbruto]]-Tabla15[[#This Row],[ISR]]-Tabla15[[#This Row],[SFS]]-Tabla15[[#This Row],[AFP]]-Tabla15[[#This Row],[sneto]]</f>
        <v>9001.619999999999</v>
      </c>
      <c r="Q102" s="25">
        <v>5111.88</v>
      </c>
      <c r="R102" s="48" t="str">
        <f>_xlfn.XLOOKUP(Tabla15[[#This Row],[cedula]],Tabla8[Numero Documento],Tabla8[Gen])</f>
        <v>M</v>
      </c>
      <c r="S102" s="48" t="str">
        <f>_xlfn.XLOOKUP(Tabla15[[#This Row],[cedula]],Tabla8[Numero Documento],Tabla8[Lugar Funciones Codigo])</f>
        <v>01.83</v>
      </c>
    </row>
    <row r="103" spans="1:19" hidden="1">
      <c r="A103" s="48" t="s">
        <v>2539</v>
      </c>
      <c r="B103" s="48" t="s">
        <v>1842</v>
      </c>
      <c r="C103" s="48" t="s">
        <v>2570</v>
      </c>
      <c r="D103" s="48" t="str">
        <f>Tabla15[[#This Row],[cedula]]&amp;Tabla15[[#This Row],[prog]]&amp;LEFT(Tabla15[[#This Row],[TIPO]],3)</f>
        <v>4024867618701FIJ</v>
      </c>
      <c r="E103" s="48" t="s">
        <v>1056</v>
      </c>
      <c r="F103" s="48" t="s">
        <v>127</v>
      </c>
      <c r="G103" s="48" t="s">
        <v>943</v>
      </c>
      <c r="H103" s="48" t="s">
        <v>11</v>
      </c>
      <c r="I103" s="73">
        <f>_xlfn.XLOOKUP(Tabla15[[#This Row],[cedula]],TCARRERA[CEDULA],TCARRERA[CATEGORIA DEL SERVIDOR],0)</f>
        <v>0</v>
      </c>
      <c r="J103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" s="48" t="str">
        <f>IF(ISTEXT(Tabla15[[#This Row],[CARRERA]]),Tabla15[[#This Row],[CARRERA]],Tabla15[[#This Row],[STATUS]])</f>
        <v>ESTATUTO SIMPLIFICADO</v>
      </c>
      <c r="L103" s="57">
        <v>15000</v>
      </c>
      <c r="M103" s="61"/>
      <c r="N103" s="57">
        <v>456</v>
      </c>
      <c r="O103" s="57">
        <v>430.5</v>
      </c>
      <c r="P103" s="25">
        <f>Tabla15[[#This Row],[sbruto]]-Tabla15[[#This Row],[ISR]]-Tabla15[[#This Row],[SFS]]-Tabla15[[#This Row],[AFP]]-Tabla15[[#This Row],[sneto]]</f>
        <v>25</v>
      </c>
      <c r="Q103" s="25">
        <v>14088.5</v>
      </c>
      <c r="R103" s="48" t="str">
        <f>_xlfn.XLOOKUP(Tabla15[[#This Row],[cedula]],Tabla8[Numero Documento],Tabla8[Gen])</f>
        <v>M</v>
      </c>
      <c r="S103" s="48" t="str">
        <f>_xlfn.XLOOKUP(Tabla15[[#This Row],[cedula]],Tabla8[Numero Documento],Tabla8[Lugar Funciones Codigo])</f>
        <v>01.83</v>
      </c>
    </row>
    <row r="104" spans="1:19" hidden="1">
      <c r="A104" s="48" t="s">
        <v>2540</v>
      </c>
      <c r="B104" s="48" t="s">
        <v>2454</v>
      </c>
      <c r="C104" s="48" t="s">
        <v>2570</v>
      </c>
      <c r="D104" s="48" t="str">
        <f>Tabla15[[#This Row],[cedula]]&amp;Tabla15[[#This Row],[prog]]&amp;LEFT(Tabla15[[#This Row],[TIPO]],3)</f>
        <v>0011166258101SEG</v>
      </c>
      <c r="E104" s="48" t="s">
        <v>1528</v>
      </c>
      <c r="F104" s="48" t="s">
        <v>895</v>
      </c>
      <c r="G104" s="48" t="s">
        <v>943</v>
      </c>
      <c r="H104" s="48" t="s">
        <v>244</v>
      </c>
      <c r="I104" s="73">
        <f>_xlfn.XLOOKUP(Tabla15[[#This Row],[cedula]],TCARRERA[CEDULA],TCARRERA[CATEGORIA DEL SERVIDOR],0)</f>
        <v>0</v>
      </c>
      <c r="J104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4" s="48" t="str">
        <f>IF(ISTEXT(Tabla15[[#This Row],[CARRERA]]),Tabla15[[#This Row],[CARRERA]],Tabla15[[#This Row],[STATUS]])</f>
        <v>SEGURIDAD</v>
      </c>
      <c r="L104" s="57">
        <v>15000</v>
      </c>
      <c r="M104" s="60"/>
      <c r="N104" s="57"/>
      <c r="O104" s="57"/>
      <c r="P104" s="25">
        <f>Tabla15[[#This Row],[sbruto]]-Tabla15[[#This Row],[ISR]]-Tabla15[[#This Row],[SFS]]-Tabla15[[#This Row],[AFP]]-Tabla15[[#This Row],[sneto]]</f>
        <v>0</v>
      </c>
      <c r="Q104" s="25">
        <v>15000</v>
      </c>
      <c r="R104" s="48" t="str">
        <f>_xlfn.XLOOKUP(Tabla15[[#This Row],[cedula]],Tabla8[Numero Documento],Tabla8[Gen])</f>
        <v>M</v>
      </c>
      <c r="S104" s="48" t="str">
        <f>_xlfn.XLOOKUP(Tabla15[[#This Row],[cedula]],Tabla8[Numero Documento],Tabla8[Lugar Funciones Codigo])</f>
        <v>01.83</v>
      </c>
    </row>
    <row r="105" spans="1:19" hidden="1">
      <c r="A105" s="48" t="s">
        <v>2539</v>
      </c>
      <c r="B105" s="48" t="s">
        <v>1868</v>
      </c>
      <c r="C105" s="48" t="s">
        <v>2570</v>
      </c>
      <c r="D105" s="48" t="str">
        <f>Tabla15[[#This Row],[cedula]]&amp;Tabla15[[#This Row],[prog]]&amp;LEFT(Tabla15[[#This Row],[TIPO]],3)</f>
        <v>0160018835101FIJ</v>
      </c>
      <c r="E105" s="48" t="s">
        <v>1027</v>
      </c>
      <c r="F105" s="48" t="s">
        <v>127</v>
      </c>
      <c r="G105" s="48" t="s">
        <v>943</v>
      </c>
      <c r="H105" s="48" t="s">
        <v>11</v>
      </c>
      <c r="I105" s="73">
        <f>_xlfn.XLOOKUP(Tabla15[[#This Row],[cedula]],TCARRERA[CEDULA],TCARRERA[CATEGORIA DEL SERVIDOR],0)</f>
        <v>0</v>
      </c>
      <c r="J105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" s="48" t="str">
        <f>IF(ISTEXT(Tabla15[[#This Row],[CARRERA]]),Tabla15[[#This Row],[CARRERA]],Tabla15[[#This Row],[STATUS]])</f>
        <v>ESTATUTO SIMPLIFICADO</v>
      </c>
      <c r="L105" s="57">
        <v>15000</v>
      </c>
      <c r="M105" s="61"/>
      <c r="N105" s="57">
        <v>456</v>
      </c>
      <c r="O105" s="57">
        <v>430.5</v>
      </c>
      <c r="P105" s="25">
        <f>Tabla15[[#This Row],[sbruto]]-Tabla15[[#This Row],[ISR]]-Tabla15[[#This Row],[SFS]]-Tabla15[[#This Row],[AFP]]-Tabla15[[#This Row],[sneto]]</f>
        <v>25</v>
      </c>
      <c r="Q105" s="25">
        <v>14088.5</v>
      </c>
      <c r="R105" s="48" t="str">
        <f>_xlfn.XLOOKUP(Tabla15[[#This Row],[cedula]],Tabla8[Numero Documento],Tabla8[Gen])</f>
        <v>M</v>
      </c>
      <c r="S105" s="48" t="str">
        <f>_xlfn.XLOOKUP(Tabla15[[#This Row],[cedula]],Tabla8[Numero Documento],Tabla8[Lugar Funciones Codigo])</f>
        <v>01.83</v>
      </c>
    </row>
    <row r="106" spans="1:19" hidden="1">
      <c r="A106" s="48" t="s">
        <v>2540</v>
      </c>
      <c r="B106" s="48" t="s">
        <v>2461</v>
      </c>
      <c r="C106" s="48" t="s">
        <v>2570</v>
      </c>
      <c r="D106" s="48" t="str">
        <f>Tabla15[[#This Row],[cedula]]&amp;Tabla15[[#This Row],[prog]]&amp;LEFT(Tabla15[[#This Row],[TIPO]],3)</f>
        <v>0200012262801SEG</v>
      </c>
      <c r="E106" s="48" t="s">
        <v>1558</v>
      </c>
      <c r="F106" s="48" t="s">
        <v>895</v>
      </c>
      <c r="G106" s="48" t="s">
        <v>943</v>
      </c>
      <c r="H106" s="48" t="s">
        <v>244</v>
      </c>
      <c r="I106" s="73">
        <f>_xlfn.XLOOKUP(Tabla15[[#This Row],[cedula]],TCARRERA[CEDULA],TCARRERA[CATEGORIA DEL SERVIDOR],0)</f>
        <v>0</v>
      </c>
      <c r="J106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6" s="48" t="str">
        <f>IF(ISTEXT(Tabla15[[#This Row],[CARRERA]]),Tabla15[[#This Row],[CARRERA]],Tabla15[[#This Row],[STATUS]])</f>
        <v>SEGURIDAD</v>
      </c>
      <c r="L106" s="57">
        <v>15000</v>
      </c>
      <c r="M106" s="60"/>
      <c r="N106" s="57"/>
      <c r="O106" s="57"/>
      <c r="P106" s="25">
        <f>Tabla15[[#This Row],[sbruto]]-Tabla15[[#This Row],[ISR]]-Tabla15[[#This Row],[SFS]]-Tabla15[[#This Row],[AFP]]-Tabla15[[#This Row],[sneto]]</f>
        <v>0</v>
      </c>
      <c r="Q106" s="25">
        <v>15000</v>
      </c>
      <c r="R106" s="48" t="str">
        <f>_xlfn.XLOOKUP(Tabla15[[#This Row],[cedula]],Tabla8[Numero Documento],Tabla8[Gen])</f>
        <v>M</v>
      </c>
      <c r="S106" s="48" t="str">
        <f>_xlfn.XLOOKUP(Tabla15[[#This Row],[cedula]],Tabla8[Numero Documento],Tabla8[Lugar Funciones Codigo])</f>
        <v>01.83</v>
      </c>
    </row>
    <row r="107" spans="1:19" hidden="1">
      <c r="A107" s="48" t="s">
        <v>2539</v>
      </c>
      <c r="B107" s="48" t="s">
        <v>1127</v>
      </c>
      <c r="C107" s="48" t="s">
        <v>2570</v>
      </c>
      <c r="D107" s="48" t="str">
        <f>Tabla15[[#This Row],[cedula]]&amp;Tabla15[[#This Row],[prog]]&amp;LEFT(Tabla15[[#This Row],[TIPO]],3)</f>
        <v>0010360135701FIJ</v>
      </c>
      <c r="E107" s="48" t="s">
        <v>659</v>
      </c>
      <c r="F107" s="48" t="s">
        <v>27</v>
      </c>
      <c r="G107" s="48" t="s">
        <v>943</v>
      </c>
      <c r="H107" s="48" t="s">
        <v>11</v>
      </c>
      <c r="I107" s="73" t="str">
        <f>_xlfn.XLOOKUP(Tabla15[[#This Row],[cedula]],TCARRERA[CEDULA],TCARRERA[CATEGORIA DEL SERVIDOR],0)</f>
        <v>CARRERA ADMINISTRATIVA</v>
      </c>
      <c r="J10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" s="48" t="str">
        <f>IF(ISTEXT(Tabla15[[#This Row],[CARRERA]]),Tabla15[[#This Row],[CARRERA]],Tabla15[[#This Row],[STATUS]])</f>
        <v>CARRERA ADMINISTRATIVA</v>
      </c>
      <c r="L107" s="57">
        <v>15000</v>
      </c>
      <c r="M107" s="61"/>
      <c r="N107" s="57">
        <v>456</v>
      </c>
      <c r="O107" s="57">
        <v>430.5</v>
      </c>
      <c r="P107" s="25">
        <f>Tabla15[[#This Row],[sbruto]]-Tabla15[[#This Row],[ISR]]-Tabla15[[#This Row],[SFS]]-Tabla15[[#This Row],[AFP]]-Tabla15[[#This Row],[sneto]]</f>
        <v>11107.880000000001</v>
      </c>
      <c r="Q107" s="25">
        <v>3005.62</v>
      </c>
      <c r="R107" s="48" t="str">
        <f>_xlfn.XLOOKUP(Tabla15[[#This Row],[cedula]],Tabla8[Numero Documento],Tabla8[Gen])</f>
        <v>M</v>
      </c>
      <c r="S107" s="48" t="str">
        <f>_xlfn.XLOOKUP(Tabla15[[#This Row],[cedula]],Tabla8[Numero Documento],Tabla8[Lugar Funciones Codigo])</f>
        <v>01.83</v>
      </c>
    </row>
    <row r="108" spans="1:19" hidden="1">
      <c r="A108" s="48" t="s">
        <v>2540</v>
      </c>
      <c r="B108" s="48" t="s">
        <v>2489</v>
      </c>
      <c r="C108" s="48" t="s">
        <v>2570</v>
      </c>
      <c r="D108" s="48" t="str">
        <f>Tabla15[[#This Row],[cedula]]&amp;Tabla15[[#This Row],[prog]]&amp;LEFT(Tabla15[[#This Row],[TIPO]],3)</f>
        <v>0050047280801SEG</v>
      </c>
      <c r="E108" s="48" t="s">
        <v>1547</v>
      </c>
      <c r="F108" s="48" t="s">
        <v>895</v>
      </c>
      <c r="G108" s="48" t="s">
        <v>943</v>
      </c>
      <c r="H108" s="48" t="s">
        <v>244</v>
      </c>
      <c r="I108" s="73">
        <f>_xlfn.XLOOKUP(Tabla15[[#This Row],[cedula]],TCARRERA[CEDULA],TCARRERA[CATEGORIA DEL SERVIDOR],0)</f>
        <v>0</v>
      </c>
      <c r="J108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48" t="str">
        <f>IF(ISTEXT(Tabla15[[#This Row],[CARRERA]]),Tabla15[[#This Row],[CARRERA]],Tabla15[[#This Row],[STATUS]])</f>
        <v>SEGURIDAD</v>
      </c>
      <c r="L108" s="57">
        <v>15000</v>
      </c>
      <c r="M108" s="58"/>
      <c r="N108" s="57"/>
      <c r="O108" s="57"/>
      <c r="P108" s="25">
        <f>Tabla15[[#This Row],[sbruto]]-Tabla15[[#This Row],[ISR]]-Tabla15[[#This Row],[SFS]]-Tabla15[[#This Row],[AFP]]-Tabla15[[#This Row],[sneto]]</f>
        <v>0</v>
      </c>
      <c r="Q108" s="25">
        <v>15000</v>
      </c>
      <c r="R108" s="48" t="str">
        <f>_xlfn.XLOOKUP(Tabla15[[#This Row],[cedula]],Tabla8[Numero Documento],Tabla8[Gen])</f>
        <v>F</v>
      </c>
      <c r="S108" s="48" t="str">
        <f>_xlfn.XLOOKUP(Tabla15[[#This Row],[cedula]],Tabla8[Numero Documento],Tabla8[Lugar Funciones Codigo])</f>
        <v>01.83</v>
      </c>
    </row>
    <row r="109" spans="1:19" hidden="1">
      <c r="A109" s="48" t="s">
        <v>2540</v>
      </c>
      <c r="B109" s="48" t="s">
        <v>2678</v>
      </c>
      <c r="C109" s="48" t="s">
        <v>2570</v>
      </c>
      <c r="D109" s="48" t="str">
        <f>Tabla15[[#This Row],[cedula]]&amp;Tabla15[[#This Row],[prog]]&amp;LEFT(Tabla15[[#This Row],[TIPO]],3)</f>
        <v>0120094555601SEG</v>
      </c>
      <c r="E109" s="48" t="s">
        <v>2664</v>
      </c>
      <c r="F109" s="48" t="s">
        <v>895</v>
      </c>
      <c r="G109" s="48" t="s">
        <v>943</v>
      </c>
      <c r="H109" s="48" t="s">
        <v>244</v>
      </c>
      <c r="I109" s="73">
        <f>_xlfn.XLOOKUP(Tabla15[[#This Row],[cedula]],TCARRERA[CEDULA],TCARRERA[CATEGORIA DEL SERVIDOR],0)</f>
        <v>0</v>
      </c>
      <c r="J109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48" t="str">
        <f>IF(ISTEXT(Tabla15[[#This Row],[CARRERA]]),Tabla15[[#This Row],[CARRERA]],Tabla15[[#This Row],[STATUS]])</f>
        <v>SEGURIDAD</v>
      </c>
      <c r="L109" s="57">
        <v>15000</v>
      </c>
      <c r="M109" s="58"/>
      <c r="N109" s="57"/>
      <c r="O109" s="57"/>
      <c r="P109" s="25">
        <f>Tabla15[[#This Row],[sbruto]]-Tabla15[[#This Row],[ISR]]-Tabla15[[#This Row],[SFS]]-Tabla15[[#This Row],[AFP]]-Tabla15[[#This Row],[sneto]]</f>
        <v>0</v>
      </c>
      <c r="Q109" s="25">
        <v>15000</v>
      </c>
      <c r="R109" s="48" t="str">
        <f>_xlfn.XLOOKUP(Tabla15[[#This Row],[cedula]],Tabla8[Numero Documento],Tabla8[Gen])</f>
        <v>M</v>
      </c>
      <c r="S109" s="48" t="str">
        <f>_xlfn.XLOOKUP(Tabla15[[#This Row],[cedula]],Tabla8[Numero Documento],Tabla8[Lugar Funciones Codigo])</f>
        <v>01.83</v>
      </c>
    </row>
    <row r="110" spans="1:19" hidden="1">
      <c r="A110" s="48" t="s">
        <v>2539</v>
      </c>
      <c r="B110" s="48" t="s">
        <v>1153</v>
      </c>
      <c r="C110" s="48" t="s">
        <v>2570</v>
      </c>
      <c r="D110" s="48" t="str">
        <f>Tabla15[[#This Row],[cedula]]&amp;Tabla15[[#This Row],[prog]]&amp;LEFT(Tabla15[[#This Row],[TIPO]],3)</f>
        <v>0010341719201FIJ</v>
      </c>
      <c r="E110" s="48" t="s">
        <v>669</v>
      </c>
      <c r="F110" s="48" t="s">
        <v>127</v>
      </c>
      <c r="G110" s="48" t="s">
        <v>943</v>
      </c>
      <c r="H110" s="48" t="s">
        <v>11</v>
      </c>
      <c r="I110" s="73" t="str">
        <f>_xlfn.XLOOKUP(Tabla15[[#This Row],[cedula]],TCARRERA[CEDULA],TCARRERA[CATEGORIA DEL SERVIDOR],0)</f>
        <v>CARRERA ADMINISTRATIVA</v>
      </c>
      <c r="J110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" s="48" t="str">
        <f>IF(ISTEXT(Tabla15[[#This Row],[CARRERA]]),Tabla15[[#This Row],[CARRERA]],Tabla15[[#This Row],[STATUS]])</f>
        <v>CARRERA ADMINISTRATIVA</v>
      </c>
      <c r="L110" s="57">
        <v>15000</v>
      </c>
      <c r="M110" s="58"/>
      <c r="N110" s="57">
        <v>456</v>
      </c>
      <c r="O110" s="57">
        <v>430.5</v>
      </c>
      <c r="P110" s="25">
        <f>Tabla15[[#This Row],[sbruto]]-Tabla15[[#This Row],[ISR]]-Tabla15[[#This Row],[SFS]]-Tabla15[[#This Row],[AFP]]-Tabla15[[#This Row],[sneto]]</f>
        <v>9163.74</v>
      </c>
      <c r="Q110" s="25">
        <v>4949.76</v>
      </c>
      <c r="R110" s="48" t="str">
        <f>_xlfn.XLOOKUP(Tabla15[[#This Row],[cedula]],Tabla8[Numero Documento],Tabla8[Gen])</f>
        <v>M</v>
      </c>
      <c r="S110" s="48" t="str">
        <f>_xlfn.XLOOKUP(Tabla15[[#This Row],[cedula]],Tabla8[Numero Documento],Tabla8[Lugar Funciones Codigo])</f>
        <v>01.83</v>
      </c>
    </row>
    <row r="111" spans="1:19" hidden="1">
      <c r="A111" s="48" t="s">
        <v>2540</v>
      </c>
      <c r="B111" s="48" t="s">
        <v>2494</v>
      </c>
      <c r="C111" s="48" t="s">
        <v>2570</v>
      </c>
      <c r="D111" s="48" t="str">
        <f>Tabla15[[#This Row],[cedula]]&amp;Tabla15[[#This Row],[prog]]&amp;LEFT(Tabla15[[#This Row],[TIPO]],3)</f>
        <v>0110029348701SEG</v>
      </c>
      <c r="E111" s="48" t="s">
        <v>1696</v>
      </c>
      <c r="F111" s="48" t="s">
        <v>895</v>
      </c>
      <c r="G111" s="48" t="s">
        <v>943</v>
      </c>
      <c r="H111" s="48" t="s">
        <v>244</v>
      </c>
      <c r="I111" s="73">
        <f>_xlfn.XLOOKUP(Tabla15[[#This Row],[cedula]],TCARRERA[CEDULA],TCARRERA[CATEGORIA DEL SERVIDOR],0)</f>
        <v>0</v>
      </c>
      <c r="J111" s="7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48" t="str">
        <f>IF(ISTEXT(Tabla15[[#This Row],[CARRERA]]),Tabla15[[#This Row],[CARRERA]],Tabla15[[#This Row],[STATUS]])</f>
        <v>SEGURIDAD</v>
      </c>
      <c r="L111" s="57">
        <v>15000</v>
      </c>
      <c r="M111" s="59"/>
      <c r="N111" s="57"/>
      <c r="O111" s="57"/>
      <c r="P111" s="25">
        <f>Tabla15[[#This Row],[sbruto]]-Tabla15[[#This Row],[ISR]]-Tabla15[[#This Row],[SFS]]-Tabla15[[#This Row],[AFP]]-Tabla15[[#This Row],[sneto]]</f>
        <v>0</v>
      </c>
      <c r="Q111" s="25">
        <v>15000</v>
      </c>
      <c r="R111" s="48" t="str">
        <f>_xlfn.XLOOKUP(Tabla15[[#This Row],[cedula]],Tabla8[Numero Documento],Tabla8[Gen])</f>
        <v>M</v>
      </c>
      <c r="S111" s="48" t="str">
        <f>_xlfn.XLOOKUP(Tabla15[[#This Row],[cedula]],Tabla8[Numero Documento],Tabla8[Lugar Funciones Codigo])</f>
        <v>01.83</v>
      </c>
    </row>
    <row r="112" spans="1:19" hidden="1">
      <c r="A112" s="48" t="s">
        <v>2539</v>
      </c>
      <c r="B112" s="48" t="s">
        <v>1953</v>
      </c>
      <c r="C112" s="48" t="s">
        <v>2570</v>
      </c>
      <c r="D112" s="48" t="str">
        <f>Tabla15[[#This Row],[cedula]]&amp;Tabla15[[#This Row],[prog]]&amp;LEFT(Tabla15[[#This Row],[TIPO]],3)</f>
        <v>0010912248101FIJ</v>
      </c>
      <c r="E112" s="48" t="s">
        <v>672</v>
      </c>
      <c r="F112" s="48" t="s">
        <v>127</v>
      </c>
      <c r="G112" s="48" t="s">
        <v>943</v>
      </c>
      <c r="H112" s="48" t="s">
        <v>11</v>
      </c>
      <c r="I112" s="73">
        <f>_xlfn.XLOOKUP(Tabla15[[#This Row],[cedula]],TCARRERA[CEDULA],TCARRERA[CATEGORIA DEL SERVIDOR],0)</f>
        <v>0</v>
      </c>
      <c r="J112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" s="48" t="str">
        <f>IF(ISTEXT(Tabla15[[#This Row],[CARRERA]]),Tabla15[[#This Row],[CARRERA]],Tabla15[[#This Row],[STATUS]])</f>
        <v>ESTATUTO SIMPLIFICADO</v>
      </c>
      <c r="L112" s="57">
        <v>15000</v>
      </c>
      <c r="M112" s="60"/>
      <c r="N112" s="57">
        <v>456</v>
      </c>
      <c r="O112" s="57">
        <v>430.5</v>
      </c>
      <c r="P112" s="25">
        <f>Tabla15[[#This Row],[sbruto]]-Tabla15[[#This Row],[ISR]]-Tabla15[[#This Row],[SFS]]-Tabla15[[#This Row],[AFP]]-Tabla15[[#This Row],[sneto]]</f>
        <v>7460.16</v>
      </c>
      <c r="Q112" s="25">
        <v>6653.34</v>
      </c>
      <c r="R112" s="48" t="str">
        <f>_xlfn.XLOOKUP(Tabla15[[#This Row],[cedula]],Tabla8[Numero Documento],Tabla8[Gen])</f>
        <v>M</v>
      </c>
      <c r="S112" s="48" t="str">
        <f>_xlfn.XLOOKUP(Tabla15[[#This Row],[cedula]],Tabla8[Numero Documento],Tabla8[Lugar Funciones Codigo])</f>
        <v>01.83</v>
      </c>
    </row>
    <row r="113" spans="1:19" hidden="1">
      <c r="A113" s="48" t="s">
        <v>2540</v>
      </c>
      <c r="B113" s="48" t="s">
        <v>2744</v>
      </c>
      <c r="C113" s="48" t="s">
        <v>2570</v>
      </c>
      <c r="D113" s="48" t="str">
        <f>Tabla15[[#This Row],[cedula]]&amp;Tabla15[[#This Row],[prog]]&amp;LEFT(Tabla15[[#This Row],[TIPO]],3)</f>
        <v>0020095250501SEG</v>
      </c>
      <c r="E113" s="48" t="s">
        <v>2716</v>
      </c>
      <c r="F113" s="48" t="s">
        <v>895</v>
      </c>
      <c r="G113" s="48" t="s">
        <v>943</v>
      </c>
      <c r="H113" s="48" t="s">
        <v>244</v>
      </c>
      <c r="I113" s="73">
        <f>_xlfn.XLOOKUP(Tabla15[[#This Row],[cedula]],TCARRERA[CEDULA],TCARRERA[CATEGORIA DEL SERVIDOR],0)</f>
        <v>0</v>
      </c>
      <c r="J113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48" t="str">
        <f>IF(ISTEXT(Tabla15[[#This Row],[CARRERA]]),Tabla15[[#This Row],[CARRERA]],Tabla15[[#This Row],[STATUS]])</f>
        <v>SEGURIDAD</v>
      </c>
      <c r="L113" s="57">
        <v>15000</v>
      </c>
      <c r="M113" s="60"/>
      <c r="N113" s="57"/>
      <c r="O113" s="57"/>
      <c r="P113" s="25">
        <f>Tabla15[[#This Row],[sbruto]]-Tabla15[[#This Row],[ISR]]-Tabla15[[#This Row],[SFS]]-Tabla15[[#This Row],[AFP]]-Tabla15[[#This Row],[sneto]]</f>
        <v>0</v>
      </c>
      <c r="Q113" s="25">
        <v>15000</v>
      </c>
      <c r="R113" s="48" t="str">
        <f>_xlfn.XLOOKUP(Tabla15[[#This Row],[cedula]],Tabla8[Numero Documento],Tabla8[Gen])</f>
        <v>M</v>
      </c>
      <c r="S113" s="48" t="str">
        <f>_xlfn.XLOOKUP(Tabla15[[#This Row],[cedula]],Tabla8[Numero Documento],Tabla8[Lugar Funciones Codigo])</f>
        <v>01.83</v>
      </c>
    </row>
    <row r="114" spans="1:19" hidden="1">
      <c r="A114" s="48" t="s">
        <v>2540</v>
      </c>
      <c r="B114" s="48" t="s">
        <v>2505</v>
      </c>
      <c r="C114" s="48" t="s">
        <v>2570</v>
      </c>
      <c r="D114" s="48" t="str">
        <f>Tabla15[[#This Row],[cedula]]&amp;Tabla15[[#This Row],[prog]]&amp;LEFT(Tabla15[[#This Row],[TIPO]],3)</f>
        <v>0280062698401SEG</v>
      </c>
      <c r="E114" s="48" t="s">
        <v>1443</v>
      </c>
      <c r="F114" s="48" t="s">
        <v>895</v>
      </c>
      <c r="G114" s="48" t="s">
        <v>943</v>
      </c>
      <c r="H114" s="48" t="s">
        <v>244</v>
      </c>
      <c r="I114" s="73">
        <f>_xlfn.XLOOKUP(Tabla15[[#This Row],[cedula]],TCARRERA[CEDULA],TCARRERA[CATEGORIA DEL SERVIDOR],0)</f>
        <v>0</v>
      </c>
      <c r="J114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4" s="48" t="str">
        <f>IF(ISTEXT(Tabla15[[#This Row],[CARRERA]]),Tabla15[[#This Row],[CARRERA]],Tabla15[[#This Row],[STATUS]])</f>
        <v>SEGURIDAD</v>
      </c>
      <c r="L114" s="57">
        <v>15000</v>
      </c>
      <c r="M114" s="60"/>
      <c r="N114" s="57"/>
      <c r="O114" s="57"/>
      <c r="P114" s="25">
        <f>Tabla15[[#This Row],[sbruto]]-Tabla15[[#This Row],[ISR]]-Tabla15[[#This Row],[SFS]]-Tabla15[[#This Row],[AFP]]-Tabla15[[#This Row],[sneto]]</f>
        <v>0</v>
      </c>
      <c r="Q114" s="25">
        <v>15000</v>
      </c>
      <c r="R114" s="48" t="str">
        <f>_xlfn.XLOOKUP(Tabla15[[#This Row],[cedula]],Tabla8[Numero Documento],Tabla8[Gen])</f>
        <v>M</v>
      </c>
      <c r="S114" s="48" t="str">
        <f>_xlfn.XLOOKUP(Tabla15[[#This Row],[cedula]],Tabla8[Numero Documento],Tabla8[Lugar Funciones Codigo])</f>
        <v>01.83</v>
      </c>
    </row>
    <row r="115" spans="1:19" hidden="1">
      <c r="A115" s="48" t="s">
        <v>2539</v>
      </c>
      <c r="B115" s="48" t="s">
        <v>1972</v>
      </c>
      <c r="C115" s="48" t="s">
        <v>2570</v>
      </c>
      <c r="D115" s="48" t="str">
        <f>Tabla15[[#This Row],[cedula]]&amp;Tabla15[[#This Row],[prog]]&amp;LEFT(Tabla15[[#This Row],[TIPO]],3)</f>
        <v>4023793886101FIJ</v>
      </c>
      <c r="E115" s="48" t="s">
        <v>1058</v>
      </c>
      <c r="F115" s="48" t="s">
        <v>127</v>
      </c>
      <c r="G115" s="48" t="s">
        <v>943</v>
      </c>
      <c r="H115" s="48" t="s">
        <v>11</v>
      </c>
      <c r="I115" s="73">
        <f>_xlfn.XLOOKUP(Tabla15[[#This Row],[cedula]],TCARRERA[CEDULA],TCARRERA[CATEGORIA DEL SERVIDOR],0)</f>
        <v>0</v>
      </c>
      <c r="J115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" s="48" t="str">
        <f>IF(ISTEXT(Tabla15[[#This Row],[CARRERA]]),Tabla15[[#This Row],[CARRERA]],Tabla15[[#This Row],[STATUS]])</f>
        <v>ESTATUTO SIMPLIFICADO</v>
      </c>
      <c r="L115" s="57">
        <v>15000</v>
      </c>
      <c r="M115" s="59"/>
      <c r="N115" s="57">
        <v>456</v>
      </c>
      <c r="O115" s="57">
        <v>430.5</v>
      </c>
      <c r="P115" s="25">
        <f>Tabla15[[#This Row],[sbruto]]-Tabla15[[#This Row],[ISR]]-Tabla15[[#This Row],[SFS]]-Tabla15[[#This Row],[AFP]]-Tabla15[[#This Row],[sneto]]</f>
        <v>4820.17</v>
      </c>
      <c r="Q115" s="25">
        <v>9293.33</v>
      </c>
      <c r="R115" s="48" t="str">
        <f>_xlfn.XLOOKUP(Tabla15[[#This Row],[cedula]],Tabla8[Numero Documento],Tabla8[Gen])</f>
        <v>M</v>
      </c>
      <c r="S115" s="48" t="str">
        <f>_xlfn.XLOOKUP(Tabla15[[#This Row],[cedula]],Tabla8[Numero Documento],Tabla8[Lugar Funciones Codigo])</f>
        <v>01.83</v>
      </c>
    </row>
    <row r="116" spans="1:19" hidden="1">
      <c r="A116" s="48" t="s">
        <v>2540</v>
      </c>
      <c r="B116" s="48" t="s">
        <v>2510</v>
      </c>
      <c r="C116" s="48" t="s">
        <v>2570</v>
      </c>
      <c r="D116" s="48" t="str">
        <f>Tabla15[[#This Row],[cedula]]&amp;Tabla15[[#This Row],[prog]]&amp;LEFT(Tabla15[[#This Row],[TIPO]],3)</f>
        <v>0820016529101SEG</v>
      </c>
      <c r="E116" s="48" t="s">
        <v>1571</v>
      </c>
      <c r="F116" s="48" t="s">
        <v>895</v>
      </c>
      <c r="G116" s="48" t="s">
        <v>943</v>
      </c>
      <c r="H116" s="48" t="s">
        <v>244</v>
      </c>
      <c r="I116" s="73">
        <f>_xlfn.XLOOKUP(Tabla15[[#This Row],[cedula]],TCARRERA[CEDULA],TCARRERA[CATEGORIA DEL SERVIDOR],0)</f>
        <v>0</v>
      </c>
      <c r="J116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6" s="48" t="str">
        <f>IF(ISTEXT(Tabla15[[#This Row],[CARRERA]]),Tabla15[[#This Row],[CARRERA]],Tabla15[[#This Row],[STATUS]])</f>
        <v>SEGURIDAD</v>
      </c>
      <c r="L116" s="57">
        <v>15000</v>
      </c>
      <c r="M116" s="60"/>
      <c r="N116" s="57"/>
      <c r="O116" s="57"/>
      <c r="P116" s="25">
        <f>Tabla15[[#This Row],[sbruto]]-Tabla15[[#This Row],[ISR]]-Tabla15[[#This Row],[SFS]]-Tabla15[[#This Row],[AFP]]-Tabla15[[#This Row],[sneto]]</f>
        <v>0</v>
      </c>
      <c r="Q116" s="25">
        <v>15000</v>
      </c>
      <c r="R116" s="48" t="str">
        <f>_xlfn.XLOOKUP(Tabla15[[#This Row],[cedula]],Tabla8[Numero Documento],Tabla8[Gen])</f>
        <v>M</v>
      </c>
      <c r="S116" s="48" t="str">
        <f>_xlfn.XLOOKUP(Tabla15[[#This Row],[cedula]],Tabla8[Numero Documento],Tabla8[Lugar Funciones Codigo])</f>
        <v>01.83</v>
      </c>
    </row>
    <row r="117" spans="1:19" hidden="1">
      <c r="A117" s="48" t="s">
        <v>2539</v>
      </c>
      <c r="B117" s="48" t="s">
        <v>2007</v>
      </c>
      <c r="C117" s="48" t="s">
        <v>2570</v>
      </c>
      <c r="D117" s="48" t="str">
        <f>Tabla15[[#This Row],[cedula]]&amp;Tabla15[[#This Row],[prog]]&amp;LEFT(Tabla15[[#This Row],[TIPO]],3)</f>
        <v>0011736732601FIJ</v>
      </c>
      <c r="E117" s="48" t="s">
        <v>924</v>
      </c>
      <c r="F117" s="48" t="s">
        <v>8</v>
      </c>
      <c r="G117" s="48" t="s">
        <v>943</v>
      </c>
      <c r="H117" s="48" t="s">
        <v>11</v>
      </c>
      <c r="I117" s="73">
        <f>_xlfn.XLOOKUP(Tabla15[[#This Row],[cedula]],TCARRERA[CEDULA],TCARRERA[CATEGORIA DEL SERVIDOR],0)</f>
        <v>0</v>
      </c>
      <c r="J11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" s="48" t="str">
        <f>IF(ISTEXT(Tabla15[[#This Row],[CARRERA]]),Tabla15[[#This Row],[CARRERA]],Tabla15[[#This Row],[STATUS]])</f>
        <v>ESTATUTO SIMPLIFICADO</v>
      </c>
      <c r="L117" s="57">
        <v>15000</v>
      </c>
      <c r="M117" s="60"/>
      <c r="N117" s="57">
        <v>456</v>
      </c>
      <c r="O117" s="57">
        <v>430.5</v>
      </c>
      <c r="P117" s="25">
        <f>Tabla15[[#This Row],[sbruto]]-Tabla15[[#This Row],[ISR]]-Tabla15[[#This Row],[SFS]]-Tabla15[[#This Row],[AFP]]-Tabla15[[#This Row],[sneto]]</f>
        <v>25</v>
      </c>
      <c r="Q117" s="25">
        <v>14088.5</v>
      </c>
      <c r="R117" s="48" t="str">
        <f>_xlfn.XLOOKUP(Tabla15[[#This Row],[cedula]],Tabla8[Numero Documento],Tabla8[Gen])</f>
        <v>M</v>
      </c>
      <c r="S117" s="48" t="str">
        <f>_xlfn.XLOOKUP(Tabla15[[#This Row],[cedula]],Tabla8[Numero Documento],Tabla8[Lugar Funciones Codigo])</f>
        <v>01.83</v>
      </c>
    </row>
    <row r="118" spans="1:19" hidden="1">
      <c r="A118" s="48" t="s">
        <v>2540</v>
      </c>
      <c r="B118" s="48" t="s">
        <v>2522</v>
      </c>
      <c r="C118" s="48" t="s">
        <v>2570</v>
      </c>
      <c r="D118" s="48" t="str">
        <f>Tabla15[[#This Row],[cedula]]&amp;Tabla15[[#This Row],[prog]]&amp;LEFT(Tabla15[[#This Row],[TIPO]],3)</f>
        <v>0011426911101SEG</v>
      </c>
      <c r="E118" s="48" t="s">
        <v>1694</v>
      </c>
      <c r="F118" s="48" t="s">
        <v>895</v>
      </c>
      <c r="G118" s="48" t="s">
        <v>943</v>
      </c>
      <c r="H118" s="48" t="s">
        <v>244</v>
      </c>
      <c r="I118" s="73">
        <f>_xlfn.XLOOKUP(Tabla15[[#This Row],[cedula]],TCARRERA[CEDULA],TCARRERA[CATEGORIA DEL SERVIDOR],0)</f>
        <v>0</v>
      </c>
      <c r="J118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8" s="48" t="str">
        <f>IF(ISTEXT(Tabla15[[#This Row],[CARRERA]]),Tabla15[[#This Row],[CARRERA]],Tabla15[[#This Row],[STATUS]])</f>
        <v>SEGURIDAD</v>
      </c>
      <c r="L118" s="57">
        <v>15000</v>
      </c>
      <c r="M118" s="60"/>
      <c r="N118" s="57"/>
      <c r="O118" s="57"/>
      <c r="P118" s="25">
        <f>Tabla15[[#This Row],[sbruto]]-Tabla15[[#This Row],[ISR]]-Tabla15[[#This Row],[SFS]]-Tabla15[[#This Row],[AFP]]-Tabla15[[#This Row],[sneto]]</f>
        <v>0</v>
      </c>
      <c r="Q118" s="25">
        <v>15000</v>
      </c>
      <c r="R118" s="48" t="str">
        <f>_xlfn.XLOOKUP(Tabla15[[#This Row],[cedula]],Tabla8[Numero Documento],Tabla8[Gen])</f>
        <v>F</v>
      </c>
      <c r="S118" s="48" t="str">
        <f>_xlfn.XLOOKUP(Tabla15[[#This Row],[cedula]],Tabla8[Numero Documento],Tabla8[Lugar Funciones Codigo])</f>
        <v>01.83</v>
      </c>
    </row>
    <row r="119" spans="1:19" hidden="1">
      <c r="A119" s="48" t="s">
        <v>2540</v>
      </c>
      <c r="B119" s="48" t="s">
        <v>2525</v>
      </c>
      <c r="C119" s="48" t="s">
        <v>2570</v>
      </c>
      <c r="D119" s="48" t="str">
        <f>Tabla15[[#This Row],[cedula]]&amp;Tabla15[[#This Row],[prog]]&amp;LEFT(Tabla15[[#This Row],[TIPO]],3)</f>
        <v>0011171564501SEG</v>
      </c>
      <c r="E119" s="48" t="s">
        <v>1530</v>
      </c>
      <c r="F119" s="48" t="s">
        <v>895</v>
      </c>
      <c r="G119" s="48" t="s">
        <v>943</v>
      </c>
      <c r="H119" s="48" t="s">
        <v>244</v>
      </c>
      <c r="I119" s="73">
        <f>_xlfn.XLOOKUP(Tabla15[[#This Row],[cedula]],TCARRERA[CEDULA],TCARRERA[CATEGORIA DEL SERVIDOR],0)</f>
        <v>0</v>
      </c>
      <c r="J119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9" s="48" t="str">
        <f>IF(ISTEXT(Tabla15[[#This Row],[CARRERA]]),Tabla15[[#This Row],[CARRERA]],Tabla15[[#This Row],[STATUS]])</f>
        <v>SEGURIDAD</v>
      </c>
      <c r="L119" s="57">
        <v>15000</v>
      </c>
      <c r="M119" s="60"/>
      <c r="N119" s="57"/>
      <c r="O119" s="57"/>
      <c r="P119" s="25">
        <f>Tabla15[[#This Row],[sbruto]]-Tabla15[[#This Row],[ISR]]-Tabla15[[#This Row],[SFS]]-Tabla15[[#This Row],[AFP]]-Tabla15[[#This Row],[sneto]]</f>
        <v>0</v>
      </c>
      <c r="Q119" s="25">
        <v>15000</v>
      </c>
      <c r="R119" s="48" t="str">
        <f>_xlfn.XLOOKUP(Tabla15[[#This Row],[cedula]],Tabla8[Numero Documento],Tabla8[Gen])</f>
        <v>M</v>
      </c>
      <c r="S119" s="48" t="str">
        <f>_xlfn.XLOOKUP(Tabla15[[#This Row],[cedula]],Tabla8[Numero Documento],Tabla8[Lugar Funciones Codigo])</f>
        <v>01.83</v>
      </c>
    </row>
    <row r="120" spans="1:19" hidden="1">
      <c r="A120" s="48" t="s">
        <v>2539</v>
      </c>
      <c r="B120" s="48" t="s">
        <v>1840</v>
      </c>
      <c r="C120" s="48" t="s">
        <v>2570</v>
      </c>
      <c r="D120" s="48" t="str">
        <f>Tabla15[[#This Row],[cedula]]&amp;Tabla15[[#This Row],[prog]]&amp;LEFT(Tabla15[[#This Row],[TIPO]],3)</f>
        <v>0010364900001FIJ</v>
      </c>
      <c r="E120" s="48" t="s">
        <v>653</v>
      </c>
      <c r="F120" s="48" t="s">
        <v>42</v>
      </c>
      <c r="G120" s="48" t="s">
        <v>943</v>
      </c>
      <c r="H120" s="48" t="s">
        <v>11</v>
      </c>
      <c r="I120" s="73">
        <f>_xlfn.XLOOKUP(Tabla15[[#This Row],[cedula]],TCARRERA[CEDULA],TCARRERA[CATEGORIA DEL SERVIDOR],0)</f>
        <v>0</v>
      </c>
      <c r="J120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" s="48" t="str">
        <f>IF(ISTEXT(Tabla15[[#This Row],[CARRERA]]),Tabla15[[#This Row],[CARRERA]],Tabla15[[#This Row],[STATUS]])</f>
        <v>ESTATUTO SIMPLIFICADO</v>
      </c>
      <c r="L120" s="57">
        <v>13200</v>
      </c>
      <c r="M120" s="61"/>
      <c r="N120" s="57">
        <v>401.28</v>
      </c>
      <c r="O120" s="57">
        <v>378.84</v>
      </c>
      <c r="P120" s="25">
        <f>Tabla15[[#This Row],[sbruto]]-Tabla15[[#This Row],[ISR]]-Tabla15[[#This Row],[SFS]]-Tabla15[[#This Row],[AFP]]-Tabla15[[#This Row],[sneto]]</f>
        <v>375</v>
      </c>
      <c r="Q120" s="25">
        <v>12044.88</v>
      </c>
      <c r="R120" s="48" t="str">
        <f>_xlfn.XLOOKUP(Tabla15[[#This Row],[cedula]],Tabla8[Numero Documento],Tabla8[Gen])</f>
        <v>M</v>
      </c>
      <c r="S120" s="48" t="str">
        <f>_xlfn.XLOOKUP(Tabla15[[#This Row],[cedula]],Tabla8[Numero Documento],Tabla8[Lugar Funciones Codigo])</f>
        <v>01.83</v>
      </c>
    </row>
    <row r="121" spans="1:19" hidden="1">
      <c r="A121" s="48" t="s">
        <v>2540</v>
      </c>
      <c r="B121" s="48" t="s">
        <v>2444</v>
      </c>
      <c r="C121" s="48" t="s">
        <v>2570</v>
      </c>
      <c r="D121" s="48" t="str">
        <f>Tabla15[[#This Row],[cedula]]&amp;Tabla15[[#This Row],[prog]]&amp;LEFT(Tabla15[[#This Row],[TIPO]],3)</f>
        <v>0011179903701SEG</v>
      </c>
      <c r="E121" s="48" t="s">
        <v>1532</v>
      </c>
      <c r="F121" s="48" t="s">
        <v>895</v>
      </c>
      <c r="G121" s="48" t="s">
        <v>943</v>
      </c>
      <c r="H121" s="48" t="s">
        <v>244</v>
      </c>
      <c r="I121" s="73">
        <f>_xlfn.XLOOKUP(Tabla15[[#This Row],[cedula]],TCARRERA[CEDULA],TCARRERA[CATEGORIA DEL SERVIDOR],0)</f>
        <v>0</v>
      </c>
      <c r="J121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48" t="str">
        <f>IF(ISTEXT(Tabla15[[#This Row],[CARRERA]]),Tabla15[[#This Row],[CARRERA]],Tabla15[[#This Row],[STATUS]])</f>
        <v>SEGURIDAD</v>
      </c>
      <c r="L121" s="57">
        <v>13000</v>
      </c>
      <c r="M121" s="60"/>
      <c r="N121" s="57"/>
      <c r="O121" s="57"/>
      <c r="P121" s="25">
        <f>Tabla15[[#This Row],[sbruto]]-Tabla15[[#This Row],[ISR]]-Tabla15[[#This Row],[SFS]]-Tabla15[[#This Row],[AFP]]-Tabla15[[#This Row],[sneto]]</f>
        <v>0</v>
      </c>
      <c r="Q121" s="25">
        <v>13000</v>
      </c>
      <c r="R121" s="48" t="str">
        <f>_xlfn.XLOOKUP(Tabla15[[#This Row],[cedula]],Tabla8[Numero Documento],Tabla8[Gen])</f>
        <v>M</v>
      </c>
      <c r="S121" s="48" t="str">
        <f>_xlfn.XLOOKUP(Tabla15[[#This Row],[cedula]],Tabla8[Numero Documento],Tabla8[Lugar Funciones Codigo])</f>
        <v>01.83</v>
      </c>
    </row>
    <row r="122" spans="1:19" hidden="1">
      <c r="A122" s="48" t="s">
        <v>2540</v>
      </c>
      <c r="B122" s="48" t="s">
        <v>2484</v>
      </c>
      <c r="C122" s="48" t="s">
        <v>2570</v>
      </c>
      <c r="D122" s="48" t="str">
        <f>Tabla15[[#This Row],[cedula]]&amp;Tabla15[[#This Row],[prog]]&amp;LEFT(Tabla15[[#This Row],[TIPO]],3)</f>
        <v>0170018870701SEG</v>
      </c>
      <c r="E122" s="48" t="s">
        <v>1092</v>
      </c>
      <c r="F122" s="48" t="s">
        <v>895</v>
      </c>
      <c r="G122" s="48" t="s">
        <v>943</v>
      </c>
      <c r="H122" s="48" t="s">
        <v>244</v>
      </c>
      <c r="I122" s="73">
        <f>_xlfn.XLOOKUP(Tabla15[[#This Row],[cedula]],TCARRERA[CEDULA],TCARRERA[CATEGORIA DEL SERVIDOR],0)</f>
        <v>0</v>
      </c>
      <c r="J122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2" s="48" t="str">
        <f>IF(ISTEXT(Tabla15[[#This Row],[CARRERA]]),Tabla15[[#This Row],[CARRERA]],Tabla15[[#This Row],[STATUS]])</f>
        <v>SEGURIDAD</v>
      </c>
      <c r="L122" s="57">
        <v>12000</v>
      </c>
      <c r="M122" s="61"/>
      <c r="N122" s="57"/>
      <c r="O122" s="57"/>
      <c r="P122" s="25">
        <f>Tabla15[[#This Row],[sbruto]]-Tabla15[[#This Row],[ISR]]-Tabla15[[#This Row],[SFS]]-Tabla15[[#This Row],[AFP]]-Tabla15[[#This Row],[sneto]]</f>
        <v>0</v>
      </c>
      <c r="Q122" s="25">
        <v>12000</v>
      </c>
      <c r="R122" s="48" t="str">
        <f>_xlfn.XLOOKUP(Tabla15[[#This Row],[cedula]],Tabla8[Numero Documento],Tabla8[Gen])</f>
        <v>M</v>
      </c>
      <c r="S122" s="48" t="str">
        <f>_xlfn.XLOOKUP(Tabla15[[#This Row],[cedula]],Tabla8[Numero Documento],Tabla8[Lugar Funciones Codigo])</f>
        <v>01.83</v>
      </c>
    </row>
    <row r="123" spans="1:19" hidden="1">
      <c r="A123" s="48" t="s">
        <v>2539</v>
      </c>
      <c r="B123" s="48" t="s">
        <v>1137</v>
      </c>
      <c r="C123" s="48" t="s">
        <v>2570</v>
      </c>
      <c r="D123" s="48" t="str">
        <f>Tabla15[[#This Row],[cedula]]&amp;Tabla15[[#This Row],[prog]]&amp;LEFT(Tabla15[[#This Row],[TIPO]],3)</f>
        <v>0010933798001FIJ</v>
      </c>
      <c r="E123" s="48" t="s">
        <v>223</v>
      </c>
      <c r="F123" s="48" t="s">
        <v>192</v>
      </c>
      <c r="G123" s="48" t="s">
        <v>943</v>
      </c>
      <c r="H123" s="48" t="s">
        <v>11</v>
      </c>
      <c r="I123" s="73" t="str">
        <f>_xlfn.XLOOKUP(Tabla15[[#This Row],[cedula]],TCARRERA[CEDULA],TCARRERA[CATEGORIA DEL SERVIDOR],0)</f>
        <v>CARRERA ADMINISTRATIVA</v>
      </c>
      <c r="J12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23" s="48" t="str">
        <f>IF(ISTEXT(Tabla15[[#This Row],[CARRERA]]),Tabla15[[#This Row],[CARRERA]],Tabla15[[#This Row],[STATUS]])</f>
        <v>CARRERA ADMINISTRATIVA</v>
      </c>
      <c r="L123" s="57">
        <v>11399.67</v>
      </c>
      <c r="M123" s="58"/>
      <c r="N123" s="57">
        <v>346.55</v>
      </c>
      <c r="O123" s="57">
        <v>327.17</v>
      </c>
      <c r="P123" s="25">
        <f>Tabla15[[#This Row],[sbruto]]-Tabla15[[#This Row],[ISR]]-Tabla15[[#This Row],[SFS]]-Tabla15[[#This Row],[AFP]]-Tabla15[[#This Row],[sneto]]</f>
        <v>25</v>
      </c>
      <c r="Q123" s="25">
        <v>10700.95</v>
      </c>
      <c r="R123" s="48" t="str">
        <f>_xlfn.XLOOKUP(Tabla15[[#This Row],[cedula]],Tabla8[Numero Documento],Tabla8[Gen])</f>
        <v>M</v>
      </c>
      <c r="S123" s="48" t="str">
        <f>_xlfn.XLOOKUP(Tabla15[[#This Row],[cedula]],Tabla8[Numero Documento],Tabla8[Lugar Funciones Codigo])</f>
        <v>01.83</v>
      </c>
    </row>
    <row r="124" spans="1:19" hidden="1">
      <c r="A124" s="48" t="s">
        <v>2539</v>
      </c>
      <c r="B124" s="48" t="s">
        <v>1776</v>
      </c>
      <c r="C124" s="48" t="s">
        <v>2570</v>
      </c>
      <c r="D124" s="48" t="str">
        <f>Tabla15[[#This Row],[cedula]]&amp;Tabla15[[#This Row],[prog]]&amp;LEFT(Tabla15[[#This Row],[TIPO]],3)</f>
        <v>0011581929401FIJ</v>
      </c>
      <c r="E124" s="48" t="s">
        <v>2781</v>
      </c>
      <c r="F124" s="48" t="s">
        <v>8</v>
      </c>
      <c r="G124" s="48" t="s">
        <v>943</v>
      </c>
      <c r="H124" s="48" t="s">
        <v>11</v>
      </c>
      <c r="I124" s="73">
        <f>_xlfn.XLOOKUP(Tabla15[[#This Row],[cedula]],TCARRERA[CEDULA],TCARRERA[CATEGORIA DEL SERVIDOR],0)</f>
        <v>0</v>
      </c>
      <c r="J12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4" s="48" t="str">
        <f>IF(ISTEXT(Tabla15[[#This Row],[CARRERA]]),Tabla15[[#This Row],[CARRERA]],Tabla15[[#This Row],[STATUS]])</f>
        <v>ESTATUTO SIMPLIFICADO</v>
      </c>
      <c r="L124" s="57">
        <v>11000</v>
      </c>
      <c r="M124" s="61"/>
      <c r="N124" s="60">
        <v>334.4</v>
      </c>
      <c r="O124" s="60">
        <v>315.7</v>
      </c>
      <c r="P124" s="25">
        <f>Tabla15[[#This Row],[sbruto]]-Tabla15[[#This Row],[ISR]]-Tabla15[[#This Row],[SFS]]-Tabla15[[#This Row],[AFP]]-Tabla15[[#This Row],[sneto]]</f>
        <v>25</v>
      </c>
      <c r="Q124" s="25">
        <v>10324.9</v>
      </c>
      <c r="R124" s="48" t="str">
        <f>_xlfn.XLOOKUP(Tabla15[[#This Row],[cedula]],Tabla8[Numero Documento],Tabla8[Gen])</f>
        <v>F</v>
      </c>
      <c r="S124" s="48" t="str">
        <f>_xlfn.XLOOKUP(Tabla15[[#This Row],[cedula]],Tabla8[Numero Documento],Tabla8[Lugar Funciones Codigo])</f>
        <v>01.83</v>
      </c>
    </row>
    <row r="125" spans="1:19" hidden="1">
      <c r="A125" s="48" t="s">
        <v>2539</v>
      </c>
      <c r="B125" s="48" t="s">
        <v>1777</v>
      </c>
      <c r="C125" s="48" t="s">
        <v>2570</v>
      </c>
      <c r="D125" s="48" t="str">
        <f>Tabla15[[#This Row],[cedula]]&amp;Tabla15[[#This Row],[prog]]&amp;LEFT(Tabla15[[#This Row],[TIPO]],3)</f>
        <v>0010400016101FIJ</v>
      </c>
      <c r="E125" s="48" t="s">
        <v>641</v>
      </c>
      <c r="F125" s="48" t="s">
        <v>369</v>
      </c>
      <c r="G125" s="48" t="s">
        <v>943</v>
      </c>
      <c r="H125" s="48" t="s">
        <v>11</v>
      </c>
      <c r="I125" s="73">
        <f>_xlfn.XLOOKUP(Tabla15[[#This Row],[cedula]],TCARRERA[CEDULA],TCARRERA[CATEGORIA DEL SERVIDOR],0)</f>
        <v>0</v>
      </c>
      <c r="J12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25" s="48" t="str">
        <f>IF(ISTEXT(Tabla15[[#This Row],[CARRERA]]),Tabla15[[#This Row],[CARRERA]],Tabla15[[#This Row],[STATUS]])</f>
        <v>FIJO</v>
      </c>
      <c r="L125" s="57">
        <v>11000</v>
      </c>
      <c r="M125" s="60"/>
      <c r="N125" s="60">
        <v>334.4</v>
      </c>
      <c r="O125" s="60">
        <v>315.7</v>
      </c>
      <c r="P125" s="25">
        <f>Tabla15[[#This Row],[sbruto]]-Tabla15[[#This Row],[ISR]]-Tabla15[[#This Row],[SFS]]-Tabla15[[#This Row],[AFP]]-Tabla15[[#This Row],[sneto]]</f>
        <v>375</v>
      </c>
      <c r="Q125" s="25">
        <v>9974.9</v>
      </c>
      <c r="R125" s="48" t="str">
        <f>_xlfn.XLOOKUP(Tabla15[[#This Row],[cedula]],Tabla8[Numero Documento],Tabla8[Gen])</f>
        <v>F</v>
      </c>
      <c r="S125" s="48" t="str">
        <f>_xlfn.XLOOKUP(Tabla15[[#This Row],[cedula]],Tabla8[Numero Documento],Tabla8[Lugar Funciones Codigo])</f>
        <v>01.83</v>
      </c>
    </row>
    <row r="126" spans="1:19" hidden="1">
      <c r="A126" s="48" t="s">
        <v>2539</v>
      </c>
      <c r="B126" s="48" t="s">
        <v>1845</v>
      </c>
      <c r="C126" s="48" t="s">
        <v>2570</v>
      </c>
      <c r="D126" s="48" t="str">
        <f>Tabla15[[#This Row],[cedula]]&amp;Tabla15[[#This Row],[prog]]&amp;LEFT(Tabla15[[#This Row],[TIPO]],3)</f>
        <v>0010409802501FIJ</v>
      </c>
      <c r="E126" s="48" t="s">
        <v>654</v>
      </c>
      <c r="F126" s="48" t="s">
        <v>8</v>
      </c>
      <c r="G126" s="48" t="s">
        <v>943</v>
      </c>
      <c r="H126" s="48" t="s">
        <v>11</v>
      </c>
      <c r="I126" s="73">
        <f>_xlfn.XLOOKUP(Tabla15[[#This Row],[cedula]],TCARRERA[CEDULA],TCARRERA[CATEGORIA DEL SERVIDOR],0)</f>
        <v>0</v>
      </c>
      <c r="J12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6" s="48" t="str">
        <f>IF(ISTEXT(Tabla15[[#This Row],[CARRERA]]),Tabla15[[#This Row],[CARRERA]],Tabla15[[#This Row],[STATUS]])</f>
        <v>ESTATUTO SIMPLIFICADO</v>
      </c>
      <c r="L126" s="57">
        <v>11000</v>
      </c>
      <c r="M126" s="58"/>
      <c r="N126" s="57">
        <v>334.4</v>
      </c>
      <c r="O126" s="57">
        <v>315.7</v>
      </c>
      <c r="P126" s="25">
        <f>Tabla15[[#This Row],[sbruto]]-Tabla15[[#This Row],[ISR]]-Tabla15[[#This Row],[SFS]]-Tabla15[[#This Row],[AFP]]-Tabla15[[#This Row],[sneto]]</f>
        <v>921</v>
      </c>
      <c r="Q126" s="25">
        <v>9428.9</v>
      </c>
      <c r="R126" s="48" t="str">
        <f>_xlfn.XLOOKUP(Tabla15[[#This Row],[cedula]],Tabla8[Numero Documento],Tabla8[Gen])</f>
        <v>F</v>
      </c>
      <c r="S126" s="48" t="str">
        <f>_xlfn.XLOOKUP(Tabla15[[#This Row],[cedula]],Tabla8[Numero Documento],Tabla8[Lugar Funciones Codigo])</f>
        <v>01.83</v>
      </c>
    </row>
    <row r="127" spans="1:19" hidden="1">
      <c r="A127" s="48" t="s">
        <v>2540</v>
      </c>
      <c r="B127" s="48" t="s">
        <v>2416</v>
      </c>
      <c r="C127" s="48" t="s">
        <v>2570</v>
      </c>
      <c r="D127" s="48" t="str">
        <f>Tabla15[[#This Row],[cedula]]&amp;Tabla15[[#This Row],[prog]]&amp;LEFT(Tabla15[[#This Row],[TIPO]],3)</f>
        <v>4022659506001SEG</v>
      </c>
      <c r="E127" s="48" t="s">
        <v>1699</v>
      </c>
      <c r="F127" s="48" t="s">
        <v>895</v>
      </c>
      <c r="G127" s="48" t="s">
        <v>943</v>
      </c>
      <c r="H127" s="48" t="s">
        <v>244</v>
      </c>
      <c r="I127" s="73">
        <f>_xlfn.XLOOKUP(Tabla15[[#This Row],[cedula]],TCARRERA[CEDULA],TCARRERA[CATEGORIA DEL SERVIDOR],0)</f>
        <v>0</v>
      </c>
      <c r="J127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7" s="48" t="str">
        <f>IF(ISTEXT(Tabla15[[#This Row],[CARRERA]]),Tabla15[[#This Row],[CARRERA]],Tabla15[[#This Row],[STATUS]])</f>
        <v>SEGURIDAD</v>
      </c>
      <c r="L127" s="57">
        <v>10000</v>
      </c>
      <c r="M127" s="61"/>
      <c r="N127" s="57"/>
      <c r="O127" s="57"/>
      <c r="P127" s="25">
        <f>Tabla15[[#This Row],[sbruto]]-Tabla15[[#This Row],[ISR]]-Tabla15[[#This Row],[SFS]]-Tabla15[[#This Row],[AFP]]-Tabla15[[#This Row],[sneto]]</f>
        <v>0</v>
      </c>
      <c r="Q127" s="25">
        <v>10000</v>
      </c>
      <c r="R127" s="48" t="str">
        <f>_xlfn.XLOOKUP(Tabla15[[#This Row],[cedula]],Tabla8[Numero Documento],Tabla8[Gen])</f>
        <v>M</v>
      </c>
      <c r="S127" s="48" t="str">
        <f>_xlfn.XLOOKUP(Tabla15[[#This Row],[cedula]],Tabla8[Numero Documento],Tabla8[Lugar Funciones Codigo])</f>
        <v>01.83</v>
      </c>
    </row>
    <row r="128" spans="1:19" hidden="1">
      <c r="A128" s="48" t="s">
        <v>2540</v>
      </c>
      <c r="B128" s="48" t="s">
        <v>2418</v>
      </c>
      <c r="C128" s="48" t="s">
        <v>2570</v>
      </c>
      <c r="D128" s="48" t="str">
        <f>Tabla15[[#This Row],[cedula]]&amp;Tabla15[[#This Row],[prog]]&amp;LEFT(Tabla15[[#This Row],[TIPO]],3)</f>
        <v>0160017104301SEG</v>
      </c>
      <c r="E128" s="48" t="s">
        <v>936</v>
      </c>
      <c r="F128" s="48" t="s">
        <v>895</v>
      </c>
      <c r="G128" s="48" t="s">
        <v>943</v>
      </c>
      <c r="H128" s="48" t="s">
        <v>244</v>
      </c>
      <c r="I128" s="73">
        <f>_xlfn.XLOOKUP(Tabla15[[#This Row],[cedula]],TCARRERA[CEDULA],TCARRERA[CATEGORIA DEL SERVIDOR],0)</f>
        <v>0</v>
      </c>
      <c r="J128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8" s="48" t="str">
        <f>IF(ISTEXT(Tabla15[[#This Row],[CARRERA]]),Tabla15[[#This Row],[CARRERA]],Tabla15[[#This Row],[STATUS]])</f>
        <v>SEGURIDAD</v>
      </c>
      <c r="L128" s="57">
        <v>10000</v>
      </c>
      <c r="M128" s="57"/>
      <c r="N128" s="57"/>
      <c r="O128" s="57"/>
      <c r="P128" s="25">
        <f>Tabla15[[#This Row],[sbruto]]-Tabla15[[#This Row],[ISR]]-Tabla15[[#This Row],[SFS]]-Tabla15[[#This Row],[AFP]]-Tabla15[[#This Row],[sneto]]</f>
        <v>0</v>
      </c>
      <c r="Q128" s="25">
        <v>10000</v>
      </c>
      <c r="R128" s="48" t="str">
        <f>_xlfn.XLOOKUP(Tabla15[[#This Row],[cedula]],Tabla8[Numero Documento],Tabla8[Gen])</f>
        <v>M</v>
      </c>
      <c r="S128" s="48" t="str">
        <f>_xlfn.XLOOKUP(Tabla15[[#This Row],[cedula]],Tabla8[Numero Documento],Tabla8[Lugar Funciones Codigo])</f>
        <v>01.83</v>
      </c>
    </row>
    <row r="129" spans="1:19" hidden="1">
      <c r="A129" s="48" t="s">
        <v>2540</v>
      </c>
      <c r="B129" s="48" t="s">
        <v>2419</v>
      </c>
      <c r="C129" s="48" t="s">
        <v>2570</v>
      </c>
      <c r="D129" s="48" t="str">
        <f>Tabla15[[#This Row],[cedula]]&amp;Tabla15[[#This Row],[prog]]&amp;LEFT(Tabla15[[#This Row],[TIPO]],3)</f>
        <v>4022718948301SEG</v>
      </c>
      <c r="E129" s="48" t="s">
        <v>1600</v>
      </c>
      <c r="F129" s="48" t="s">
        <v>895</v>
      </c>
      <c r="G129" s="48" t="s">
        <v>943</v>
      </c>
      <c r="H129" s="48" t="s">
        <v>244</v>
      </c>
      <c r="I129" s="73">
        <f>_xlfn.XLOOKUP(Tabla15[[#This Row],[cedula]],TCARRERA[CEDULA],TCARRERA[CATEGORIA DEL SERVIDOR],0)</f>
        <v>0</v>
      </c>
      <c r="J129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9" s="48" t="str">
        <f>IF(ISTEXT(Tabla15[[#This Row],[CARRERA]]),Tabla15[[#This Row],[CARRERA]],Tabla15[[#This Row],[STATUS]])</f>
        <v>SEGURIDAD</v>
      </c>
      <c r="L129" s="57">
        <v>10000</v>
      </c>
      <c r="M129" s="61"/>
      <c r="N129" s="60"/>
      <c r="O129" s="60"/>
      <c r="P129" s="25">
        <f>Tabla15[[#This Row],[sbruto]]-Tabla15[[#This Row],[ISR]]-Tabla15[[#This Row],[SFS]]-Tabla15[[#This Row],[AFP]]-Tabla15[[#This Row],[sneto]]</f>
        <v>0</v>
      </c>
      <c r="Q129" s="25">
        <v>10000</v>
      </c>
      <c r="R129" s="48" t="str">
        <f>_xlfn.XLOOKUP(Tabla15[[#This Row],[cedula]],Tabla8[Numero Documento],Tabla8[Gen])</f>
        <v>M</v>
      </c>
      <c r="S129" s="48" t="str">
        <f>_xlfn.XLOOKUP(Tabla15[[#This Row],[cedula]],Tabla8[Numero Documento],Tabla8[Lugar Funciones Codigo])</f>
        <v>01.83</v>
      </c>
    </row>
    <row r="130" spans="1:19" hidden="1">
      <c r="A130" s="48" t="s">
        <v>2540</v>
      </c>
      <c r="B130" s="48" t="s">
        <v>2420</v>
      </c>
      <c r="C130" s="48" t="s">
        <v>2570</v>
      </c>
      <c r="D130" s="48" t="str">
        <f>Tabla15[[#This Row],[cedula]]&amp;Tabla15[[#This Row],[prog]]&amp;LEFT(Tabla15[[#This Row],[TIPO]],3)</f>
        <v>0140012994401SEG</v>
      </c>
      <c r="E130" s="48" t="s">
        <v>1653</v>
      </c>
      <c r="F130" s="48" t="s">
        <v>895</v>
      </c>
      <c r="G130" s="48" t="s">
        <v>943</v>
      </c>
      <c r="H130" s="48" t="s">
        <v>244</v>
      </c>
      <c r="I130" s="73">
        <f>_xlfn.XLOOKUP(Tabla15[[#This Row],[cedula]],TCARRERA[CEDULA],TCARRERA[CATEGORIA DEL SERVIDOR],0)</f>
        <v>0</v>
      </c>
      <c r="J130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0" s="48" t="str">
        <f>IF(ISTEXT(Tabla15[[#This Row],[CARRERA]]),Tabla15[[#This Row],[CARRERA]],Tabla15[[#This Row],[STATUS]])</f>
        <v>SEGURIDAD</v>
      </c>
      <c r="L130" s="57">
        <v>10000</v>
      </c>
      <c r="M130" s="60"/>
      <c r="N130" s="57"/>
      <c r="O130" s="57"/>
      <c r="P130" s="25">
        <f>Tabla15[[#This Row],[sbruto]]-Tabla15[[#This Row],[ISR]]-Tabla15[[#This Row],[SFS]]-Tabla15[[#This Row],[AFP]]-Tabla15[[#This Row],[sneto]]</f>
        <v>0</v>
      </c>
      <c r="Q130" s="25">
        <v>10000</v>
      </c>
      <c r="R130" s="48" t="str">
        <f>_xlfn.XLOOKUP(Tabla15[[#This Row],[cedula]],Tabla8[Numero Documento],Tabla8[Gen])</f>
        <v>M</v>
      </c>
      <c r="S130" s="48" t="str">
        <f>_xlfn.XLOOKUP(Tabla15[[#This Row],[cedula]],Tabla8[Numero Documento],Tabla8[Lugar Funciones Codigo])</f>
        <v>01.83</v>
      </c>
    </row>
    <row r="131" spans="1:19" hidden="1">
      <c r="A131" s="48" t="s">
        <v>2541</v>
      </c>
      <c r="B131" s="48" t="s">
        <v>2402</v>
      </c>
      <c r="C131" s="48" t="s">
        <v>2570</v>
      </c>
      <c r="D131" s="48" t="str">
        <f>Tabla15[[#This Row],[cedula]]&amp;Tabla15[[#This Row],[prog]]&amp;LEFT(Tabla15[[#This Row],[TIPO]],3)</f>
        <v>0011738850401TRA</v>
      </c>
      <c r="E131" s="48" t="s">
        <v>866</v>
      </c>
      <c r="F131" s="48" t="s">
        <v>706</v>
      </c>
      <c r="G131" s="48" t="s">
        <v>943</v>
      </c>
      <c r="H131" s="48" t="s">
        <v>2536</v>
      </c>
      <c r="I131" s="73">
        <f>_xlfn.XLOOKUP(Tabla15[[#This Row],[cedula]],TCARRERA[CEDULA],TCARRERA[CATEGORIA DEL SERVIDOR],0)</f>
        <v>0</v>
      </c>
      <c r="J131" s="4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1" s="48" t="str">
        <f>IF(ISTEXT(Tabla15[[#This Row],[CARRERA]]),Tabla15[[#This Row],[CARRERA]],Tabla15[[#This Row],[STATUS]])</f>
        <v>TRAMITE DE PENSION</v>
      </c>
      <c r="L131" s="57">
        <v>10000</v>
      </c>
      <c r="M131" s="61"/>
      <c r="N131" s="57">
        <v>304</v>
      </c>
      <c r="O131" s="57">
        <v>287</v>
      </c>
      <c r="P131" s="25">
        <f>Tabla15[[#This Row],[sbruto]]-Tabla15[[#This Row],[ISR]]-Tabla15[[#This Row],[SFS]]-Tabla15[[#This Row],[AFP]]-Tabla15[[#This Row],[sneto]]</f>
        <v>75</v>
      </c>
      <c r="Q131" s="25">
        <v>9334</v>
      </c>
      <c r="R131" s="48" t="str">
        <f>_xlfn.XLOOKUP(Tabla15[[#This Row],[cedula]],Tabla8[Numero Documento],Tabla8[Gen])</f>
        <v>F</v>
      </c>
      <c r="S131" s="48" t="str">
        <f>_xlfn.XLOOKUP(Tabla15[[#This Row],[cedula]],Tabla8[Numero Documento],Tabla8[Lugar Funciones Codigo])</f>
        <v>01.83</v>
      </c>
    </row>
    <row r="132" spans="1:19" hidden="1">
      <c r="A132" s="48" t="s">
        <v>2540</v>
      </c>
      <c r="B132" s="48" t="s">
        <v>2743</v>
      </c>
      <c r="C132" s="48" t="s">
        <v>2570</v>
      </c>
      <c r="D132" s="48" t="str">
        <f>Tabla15[[#This Row],[cedula]]&amp;Tabla15[[#This Row],[prog]]&amp;LEFT(Tabla15[[#This Row],[TIPO]],3)</f>
        <v>0011172303701SEG</v>
      </c>
      <c r="E132" s="48" t="s">
        <v>2715</v>
      </c>
      <c r="F132" s="48" t="s">
        <v>895</v>
      </c>
      <c r="G132" s="48" t="s">
        <v>943</v>
      </c>
      <c r="H132" s="48" t="s">
        <v>244</v>
      </c>
      <c r="I132" s="73">
        <f>_xlfn.XLOOKUP(Tabla15[[#This Row],[cedula]],TCARRERA[CEDULA],TCARRERA[CATEGORIA DEL SERVIDOR],0)</f>
        <v>0</v>
      </c>
      <c r="J132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2" s="48" t="str">
        <f>IF(ISTEXT(Tabla15[[#This Row],[CARRERA]]),Tabla15[[#This Row],[CARRERA]],Tabla15[[#This Row],[STATUS]])</f>
        <v>SEGURIDAD</v>
      </c>
      <c r="L132" s="57">
        <v>10000</v>
      </c>
      <c r="M132" s="61"/>
      <c r="N132" s="60"/>
      <c r="O132" s="60"/>
      <c r="P132" s="25">
        <f>Tabla15[[#This Row],[sbruto]]-Tabla15[[#This Row],[ISR]]-Tabla15[[#This Row],[SFS]]-Tabla15[[#This Row],[AFP]]-Tabla15[[#This Row],[sneto]]</f>
        <v>0</v>
      </c>
      <c r="Q132" s="25">
        <v>10000</v>
      </c>
      <c r="R132" s="48" t="str">
        <f>_xlfn.XLOOKUP(Tabla15[[#This Row],[cedula]],Tabla8[Numero Documento],Tabla8[Gen])</f>
        <v>M</v>
      </c>
      <c r="S132" s="48" t="str">
        <f>_xlfn.XLOOKUP(Tabla15[[#This Row],[cedula]],Tabla8[Numero Documento],Tabla8[Lugar Funciones Codigo])</f>
        <v>01.83</v>
      </c>
    </row>
    <row r="133" spans="1:19" hidden="1">
      <c r="A133" s="48" t="s">
        <v>2541</v>
      </c>
      <c r="B133" s="48" t="s">
        <v>2403</v>
      </c>
      <c r="C133" s="48" t="s">
        <v>2570</v>
      </c>
      <c r="D133" s="48" t="str">
        <f>Tabla15[[#This Row],[cedula]]&amp;Tabla15[[#This Row],[prog]]&amp;LEFT(Tabla15[[#This Row],[TIPO]],3)</f>
        <v>0130006496901TRA</v>
      </c>
      <c r="E133" s="48" t="s">
        <v>867</v>
      </c>
      <c r="F133" s="48" t="s">
        <v>392</v>
      </c>
      <c r="G133" s="48" t="s">
        <v>943</v>
      </c>
      <c r="H133" s="48" t="s">
        <v>2536</v>
      </c>
      <c r="I133" s="73">
        <f>_xlfn.XLOOKUP(Tabla15[[#This Row],[cedula]],TCARRERA[CEDULA],TCARRERA[CATEGORIA DEL SERVIDOR],0)</f>
        <v>0</v>
      </c>
      <c r="J133" s="4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3" s="48" t="str">
        <f>IF(ISTEXT(Tabla15[[#This Row],[CARRERA]]),Tabla15[[#This Row],[CARRERA]],Tabla15[[#This Row],[STATUS]])</f>
        <v>TRAMITE DE PENSION</v>
      </c>
      <c r="L133" s="57">
        <v>10000</v>
      </c>
      <c r="M133" s="59"/>
      <c r="N133" s="57">
        <v>304</v>
      </c>
      <c r="O133" s="57">
        <v>287</v>
      </c>
      <c r="P133" s="25">
        <f>Tabla15[[#This Row],[sbruto]]-Tabla15[[#This Row],[ISR]]-Tabla15[[#This Row],[SFS]]-Tabla15[[#This Row],[AFP]]-Tabla15[[#This Row],[sneto]]</f>
        <v>375</v>
      </c>
      <c r="Q133" s="25">
        <v>9034</v>
      </c>
      <c r="R133" s="48" t="str">
        <f>_xlfn.XLOOKUP(Tabla15[[#This Row],[cedula]],Tabla8[Numero Documento],Tabla8[Gen])</f>
        <v>M</v>
      </c>
      <c r="S133" s="48" t="str">
        <f>_xlfn.XLOOKUP(Tabla15[[#This Row],[cedula]],Tabla8[Numero Documento],Tabla8[Lugar Funciones Codigo])</f>
        <v>01.83</v>
      </c>
    </row>
    <row r="134" spans="1:19" hidden="1">
      <c r="A134" s="48" t="s">
        <v>2539</v>
      </c>
      <c r="B134" s="48" t="s">
        <v>1103</v>
      </c>
      <c r="C134" s="48" t="s">
        <v>2570</v>
      </c>
      <c r="D134" s="48" t="str">
        <f>Tabla15[[#This Row],[cedula]]&amp;Tabla15[[#This Row],[prog]]&amp;LEFT(Tabla15[[#This Row],[TIPO]],3)</f>
        <v>0130012482101FIJ</v>
      </c>
      <c r="E134" s="48" t="s">
        <v>643</v>
      </c>
      <c r="F134" s="48" t="s">
        <v>8</v>
      </c>
      <c r="G134" s="48" t="s">
        <v>943</v>
      </c>
      <c r="H134" s="48" t="s">
        <v>11</v>
      </c>
      <c r="I134" s="73" t="str">
        <f>_xlfn.XLOOKUP(Tabla15[[#This Row],[cedula]],TCARRERA[CEDULA],TCARRERA[CATEGORIA DEL SERVIDOR],0)</f>
        <v>CARRERA ADMINISTRATIVA</v>
      </c>
      <c r="J13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4" s="48" t="str">
        <f>IF(ISTEXT(Tabla15[[#This Row],[CARRERA]]),Tabla15[[#This Row],[CARRERA]],Tabla15[[#This Row],[STATUS]])</f>
        <v>CARRERA ADMINISTRATIVA</v>
      </c>
      <c r="L134" s="57">
        <v>10000</v>
      </c>
      <c r="M134" s="61"/>
      <c r="N134" s="57">
        <v>304</v>
      </c>
      <c r="O134" s="57">
        <v>287</v>
      </c>
      <c r="P134" s="25">
        <f>Tabla15[[#This Row],[sbruto]]-Tabla15[[#This Row],[ISR]]-Tabla15[[#This Row],[SFS]]-Tabla15[[#This Row],[AFP]]-Tabla15[[#This Row],[sneto]]</f>
        <v>75</v>
      </c>
      <c r="Q134" s="25">
        <v>9334</v>
      </c>
      <c r="R134" s="48" t="str">
        <f>_xlfn.XLOOKUP(Tabla15[[#This Row],[cedula]],Tabla8[Numero Documento],Tabla8[Gen])</f>
        <v>M</v>
      </c>
      <c r="S134" s="48" t="str">
        <f>_xlfn.XLOOKUP(Tabla15[[#This Row],[cedula]],Tabla8[Numero Documento],Tabla8[Lugar Funciones Codigo])</f>
        <v>01.83</v>
      </c>
    </row>
    <row r="135" spans="1:19" hidden="1">
      <c r="A135" s="48" t="s">
        <v>2540</v>
      </c>
      <c r="B135" s="48" t="s">
        <v>2751</v>
      </c>
      <c r="C135" s="48" t="s">
        <v>2570</v>
      </c>
      <c r="D135" s="48" t="str">
        <f>Tabla15[[#This Row],[cedula]]&amp;Tabla15[[#This Row],[prog]]&amp;LEFT(Tabla15[[#This Row],[TIPO]],3)</f>
        <v>2250060888401SEG</v>
      </c>
      <c r="E135" s="48" t="s">
        <v>2723</v>
      </c>
      <c r="F135" s="48" t="s">
        <v>895</v>
      </c>
      <c r="G135" s="48" t="s">
        <v>943</v>
      </c>
      <c r="H135" s="48" t="s">
        <v>244</v>
      </c>
      <c r="I135" s="73">
        <f>_xlfn.XLOOKUP(Tabla15[[#This Row],[cedula]],TCARRERA[CEDULA],TCARRERA[CATEGORIA DEL SERVIDOR],0)</f>
        <v>0</v>
      </c>
      <c r="J135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5" s="48" t="str">
        <f>IF(ISTEXT(Tabla15[[#This Row],[CARRERA]]),Tabla15[[#This Row],[CARRERA]],Tabla15[[#This Row],[STATUS]])</f>
        <v>SEGURIDAD</v>
      </c>
      <c r="L135" s="57">
        <v>10000</v>
      </c>
      <c r="M135" s="57"/>
      <c r="N135" s="57"/>
      <c r="O135" s="57"/>
      <c r="P135" s="25">
        <f>Tabla15[[#This Row],[sbruto]]-Tabla15[[#This Row],[ISR]]-Tabla15[[#This Row],[SFS]]-Tabla15[[#This Row],[AFP]]-Tabla15[[#This Row],[sneto]]</f>
        <v>0</v>
      </c>
      <c r="Q135" s="25">
        <v>10000</v>
      </c>
      <c r="R135" s="48" t="str">
        <f>_xlfn.XLOOKUP(Tabla15[[#This Row],[cedula]],Tabla8[Numero Documento],Tabla8[Gen])</f>
        <v>F</v>
      </c>
      <c r="S135" s="48" t="str">
        <f>_xlfn.XLOOKUP(Tabla15[[#This Row],[cedula]],Tabla8[Numero Documento],Tabla8[Lugar Funciones Codigo])</f>
        <v>01.83</v>
      </c>
    </row>
    <row r="136" spans="1:19" hidden="1">
      <c r="A136" s="48" t="s">
        <v>2540</v>
      </c>
      <c r="B136" s="48" t="s">
        <v>2748</v>
      </c>
      <c r="C136" s="48" t="s">
        <v>2570</v>
      </c>
      <c r="D136" s="48" t="str">
        <f>Tabla15[[#This Row],[cedula]]&amp;Tabla15[[#This Row],[prog]]&amp;LEFT(Tabla15[[#This Row],[TIPO]],3)</f>
        <v>0260136992501SEG</v>
      </c>
      <c r="E136" s="48" t="s">
        <v>2720</v>
      </c>
      <c r="F136" s="48" t="s">
        <v>895</v>
      </c>
      <c r="G136" s="48" t="s">
        <v>943</v>
      </c>
      <c r="H136" s="48" t="s">
        <v>244</v>
      </c>
      <c r="I136" s="73">
        <f>_xlfn.XLOOKUP(Tabla15[[#This Row],[cedula]],TCARRERA[CEDULA],TCARRERA[CATEGORIA DEL SERVIDOR],0)</f>
        <v>0</v>
      </c>
      <c r="J136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6" s="48" t="str">
        <f>IF(ISTEXT(Tabla15[[#This Row],[CARRERA]]),Tabla15[[#This Row],[CARRERA]],Tabla15[[#This Row],[STATUS]])</f>
        <v>SEGURIDAD</v>
      </c>
      <c r="L136" s="57">
        <v>10000</v>
      </c>
      <c r="M136" s="61"/>
      <c r="N136" s="57"/>
      <c r="O136" s="57"/>
      <c r="P136" s="25">
        <f>Tabla15[[#This Row],[sbruto]]-Tabla15[[#This Row],[ISR]]-Tabla15[[#This Row],[SFS]]-Tabla15[[#This Row],[AFP]]-Tabla15[[#This Row],[sneto]]</f>
        <v>0</v>
      </c>
      <c r="Q136" s="25">
        <v>10000</v>
      </c>
      <c r="R136" s="48" t="str">
        <f>_xlfn.XLOOKUP(Tabla15[[#This Row],[cedula]],Tabla8[Numero Documento],Tabla8[Gen])</f>
        <v>M</v>
      </c>
      <c r="S136" s="48" t="str">
        <f>_xlfn.XLOOKUP(Tabla15[[#This Row],[cedula]],Tabla8[Numero Documento],Tabla8[Lugar Funciones Codigo])</f>
        <v>01.83</v>
      </c>
    </row>
    <row r="137" spans="1:19" hidden="1">
      <c r="A137" s="48" t="s">
        <v>2540</v>
      </c>
      <c r="B137" s="48" t="s">
        <v>2422</v>
      </c>
      <c r="C137" s="48" t="s">
        <v>2570</v>
      </c>
      <c r="D137" s="48" t="str">
        <f>Tabla15[[#This Row],[cedula]]&amp;Tabla15[[#This Row],[prog]]&amp;LEFT(Tabla15[[#This Row],[TIPO]],3)</f>
        <v>0110042861201SEG</v>
      </c>
      <c r="E137" s="48" t="s">
        <v>1551</v>
      </c>
      <c r="F137" s="48" t="s">
        <v>895</v>
      </c>
      <c r="G137" s="48" t="s">
        <v>943</v>
      </c>
      <c r="H137" s="48" t="s">
        <v>244</v>
      </c>
      <c r="I137" s="73">
        <f>_xlfn.XLOOKUP(Tabla15[[#This Row],[cedula]],TCARRERA[CEDULA],TCARRERA[CATEGORIA DEL SERVIDOR],0)</f>
        <v>0</v>
      </c>
      <c r="J137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7" s="48" t="str">
        <f>IF(ISTEXT(Tabla15[[#This Row],[CARRERA]]),Tabla15[[#This Row],[CARRERA]],Tabla15[[#This Row],[STATUS]])</f>
        <v>SEGURIDAD</v>
      </c>
      <c r="L137" s="57">
        <v>10000</v>
      </c>
      <c r="M137" s="60"/>
      <c r="N137" s="60"/>
      <c r="O137" s="60"/>
      <c r="P137" s="25">
        <f>Tabla15[[#This Row],[sbruto]]-Tabla15[[#This Row],[ISR]]-Tabla15[[#This Row],[SFS]]-Tabla15[[#This Row],[AFP]]-Tabla15[[#This Row],[sneto]]</f>
        <v>0</v>
      </c>
      <c r="Q137" s="25">
        <v>10000</v>
      </c>
      <c r="R137" s="48" t="str">
        <f>_xlfn.XLOOKUP(Tabla15[[#This Row],[cedula]],Tabla8[Numero Documento],Tabla8[Gen])</f>
        <v>M</v>
      </c>
      <c r="S137" s="48" t="str">
        <f>_xlfn.XLOOKUP(Tabla15[[#This Row],[cedula]],Tabla8[Numero Documento],Tabla8[Lugar Funciones Codigo])</f>
        <v>01.83</v>
      </c>
    </row>
    <row r="138" spans="1:19" hidden="1">
      <c r="A138" s="48" t="s">
        <v>2539</v>
      </c>
      <c r="B138" s="48" t="s">
        <v>1784</v>
      </c>
      <c r="C138" s="48" t="s">
        <v>2570</v>
      </c>
      <c r="D138" s="48" t="str">
        <f>Tabla15[[#This Row],[cedula]]&amp;Tabla15[[#This Row],[prog]]&amp;LEFT(Tabla15[[#This Row],[TIPO]],3)</f>
        <v>0010564313401FIJ</v>
      </c>
      <c r="E138" s="48" t="s">
        <v>644</v>
      </c>
      <c r="F138" s="48" t="s">
        <v>645</v>
      </c>
      <c r="G138" s="48" t="s">
        <v>943</v>
      </c>
      <c r="H138" s="48" t="s">
        <v>11</v>
      </c>
      <c r="I138" s="73">
        <f>_xlfn.XLOOKUP(Tabla15[[#This Row],[cedula]],TCARRERA[CEDULA],TCARRERA[CATEGORIA DEL SERVIDOR],0)</f>
        <v>0</v>
      </c>
      <c r="J13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38" s="48" t="str">
        <f>IF(ISTEXT(Tabla15[[#This Row],[CARRERA]]),Tabla15[[#This Row],[CARRERA]],Tabla15[[#This Row],[STATUS]])</f>
        <v>FIJO</v>
      </c>
      <c r="L138" s="57">
        <v>10000</v>
      </c>
      <c r="M138" s="60"/>
      <c r="N138" s="60">
        <v>304</v>
      </c>
      <c r="O138" s="60">
        <v>287</v>
      </c>
      <c r="P138" s="25">
        <f>Tabla15[[#This Row],[sbruto]]-Tabla15[[#This Row],[ISR]]-Tabla15[[#This Row],[SFS]]-Tabla15[[#This Row],[AFP]]-Tabla15[[#This Row],[sneto]]</f>
        <v>325</v>
      </c>
      <c r="Q138" s="25">
        <v>9084</v>
      </c>
      <c r="R138" s="48" t="str">
        <f>_xlfn.XLOOKUP(Tabla15[[#This Row],[cedula]],Tabla8[Numero Documento],Tabla8[Gen])</f>
        <v>M</v>
      </c>
      <c r="S138" s="48" t="str">
        <f>_xlfn.XLOOKUP(Tabla15[[#This Row],[cedula]],Tabla8[Numero Documento],Tabla8[Lugar Funciones Codigo])</f>
        <v>01.83</v>
      </c>
    </row>
    <row r="139" spans="1:19" hidden="1">
      <c r="A139" s="48" t="s">
        <v>2540</v>
      </c>
      <c r="B139" s="48" t="s">
        <v>2423</v>
      </c>
      <c r="C139" s="48" t="s">
        <v>2570</v>
      </c>
      <c r="D139" s="48" t="str">
        <f>Tabla15[[#This Row],[cedula]]&amp;Tabla15[[#This Row],[prog]]&amp;LEFT(Tabla15[[#This Row],[TIPO]],3)</f>
        <v>4022809461701SEG</v>
      </c>
      <c r="E139" s="48" t="s">
        <v>1601</v>
      </c>
      <c r="F139" s="48" t="s">
        <v>895</v>
      </c>
      <c r="G139" s="48" t="s">
        <v>943</v>
      </c>
      <c r="H139" s="48" t="s">
        <v>244</v>
      </c>
      <c r="I139" s="73">
        <f>_xlfn.XLOOKUP(Tabla15[[#This Row],[cedula]],TCARRERA[CEDULA],TCARRERA[CATEGORIA DEL SERVIDOR],0)</f>
        <v>0</v>
      </c>
      <c r="J139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9" s="48" t="str">
        <f>IF(ISTEXT(Tabla15[[#This Row],[CARRERA]]),Tabla15[[#This Row],[CARRERA]],Tabla15[[#This Row],[STATUS]])</f>
        <v>SEGURIDAD</v>
      </c>
      <c r="L139" s="57">
        <v>10000</v>
      </c>
      <c r="M139" s="61"/>
      <c r="N139" s="60"/>
      <c r="O139" s="60"/>
      <c r="P139" s="25">
        <f>Tabla15[[#This Row],[sbruto]]-Tabla15[[#This Row],[ISR]]-Tabla15[[#This Row],[SFS]]-Tabla15[[#This Row],[AFP]]-Tabla15[[#This Row],[sneto]]</f>
        <v>0</v>
      </c>
      <c r="Q139" s="25">
        <v>10000</v>
      </c>
      <c r="R139" s="48" t="str">
        <f>_xlfn.XLOOKUP(Tabla15[[#This Row],[cedula]],Tabla8[Numero Documento],Tabla8[Gen])</f>
        <v>F</v>
      </c>
      <c r="S139" s="48" t="str">
        <f>_xlfn.XLOOKUP(Tabla15[[#This Row],[cedula]],Tabla8[Numero Documento],Tabla8[Lugar Funciones Codigo])</f>
        <v>01.83</v>
      </c>
    </row>
    <row r="140" spans="1:19" hidden="1">
      <c r="A140" s="48" t="s">
        <v>2540</v>
      </c>
      <c r="B140" s="48" t="s">
        <v>2588</v>
      </c>
      <c r="C140" s="48" t="s">
        <v>2570</v>
      </c>
      <c r="D140" s="48" t="str">
        <f>Tabla15[[#This Row],[cedula]]&amp;Tabla15[[#This Row],[prog]]&amp;LEFT(Tabla15[[#This Row],[TIPO]],3)</f>
        <v>0160016360201SEG</v>
      </c>
      <c r="E140" s="48" t="s">
        <v>2587</v>
      </c>
      <c r="F140" s="48" t="s">
        <v>895</v>
      </c>
      <c r="G140" s="48" t="s">
        <v>943</v>
      </c>
      <c r="H140" s="48" t="s">
        <v>244</v>
      </c>
      <c r="I140" s="73">
        <f>_xlfn.XLOOKUP(Tabla15[[#This Row],[cedula]],TCARRERA[CEDULA],TCARRERA[CATEGORIA DEL SERVIDOR],0)</f>
        <v>0</v>
      </c>
      <c r="J140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48" t="str">
        <f>IF(ISTEXT(Tabla15[[#This Row],[CARRERA]]),Tabla15[[#This Row],[CARRERA]],Tabla15[[#This Row],[STATUS]])</f>
        <v>SEGURIDAD</v>
      </c>
      <c r="L140" s="57">
        <v>10000</v>
      </c>
      <c r="M140" s="60"/>
      <c r="N140" s="60"/>
      <c r="O140" s="60"/>
      <c r="P140" s="25">
        <f>Tabla15[[#This Row],[sbruto]]-Tabla15[[#This Row],[ISR]]-Tabla15[[#This Row],[SFS]]-Tabla15[[#This Row],[AFP]]-Tabla15[[#This Row],[sneto]]</f>
        <v>0</v>
      </c>
      <c r="Q140" s="25">
        <v>10000</v>
      </c>
      <c r="R140" s="48" t="str">
        <f>_xlfn.XLOOKUP(Tabla15[[#This Row],[cedula]],Tabla8[Numero Documento],Tabla8[Gen])</f>
        <v>M</v>
      </c>
      <c r="S140" s="48" t="str">
        <f>_xlfn.XLOOKUP(Tabla15[[#This Row],[cedula]],Tabla8[Numero Documento],Tabla8[Lugar Funciones Codigo])</f>
        <v>01.83</v>
      </c>
    </row>
    <row r="141" spans="1:19" hidden="1">
      <c r="A141" s="48" t="s">
        <v>2540</v>
      </c>
      <c r="B141" s="48" t="s">
        <v>2424</v>
      </c>
      <c r="C141" s="48" t="s">
        <v>2570</v>
      </c>
      <c r="D141" s="48" t="str">
        <f>Tabla15[[#This Row],[cedula]]&amp;Tabla15[[#This Row],[prog]]&amp;LEFT(Tabla15[[#This Row],[TIPO]],3)</f>
        <v>0050046701401SEG</v>
      </c>
      <c r="E141" s="48" t="s">
        <v>1546</v>
      </c>
      <c r="F141" s="48" t="s">
        <v>895</v>
      </c>
      <c r="G141" s="48" t="s">
        <v>943</v>
      </c>
      <c r="H141" s="48" t="s">
        <v>244</v>
      </c>
      <c r="I141" s="73">
        <f>_xlfn.XLOOKUP(Tabla15[[#This Row],[cedula]],TCARRERA[CEDULA],TCARRERA[CATEGORIA DEL SERVIDOR],0)</f>
        <v>0</v>
      </c>
      <c r="J141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1" s="48" t="str">
        <f>IF(ISTEXT(Tabla15[[#This Row],[CARRERA]]),Tabla15[[#This Row],[CARRERA]],Tabla15[[#This Row],[STATUS]])</f>
        <v>SEGURIDAD</v>
      </c>
      <c r="L141" s="57">
        <v>10000</v>
      </c>
      <c r="M141" s="61"/>
      <c r="N141" s="60"/>
      <c r="O141" s="60"/>
      <c r="P141" s="25">
        <f>Tabla15[[#This Row],[sbruto]]-Tabla15[[#This Row],[ISR]]-Tabla15[[#This Row],[SFS]]-Tabla15[[#This Row],[AFP]]-Tabla15[[#This Row],[sneto]]</f>
        <v>0</v>
      </c>
      <c r="Q141" s="25">
        <v>10000</v>
      </c>
      <c r="R141" s="48" t="str">
        <f>_xlfn.XLOOKUP(Tabla15[[#This Row],[cedula]],Tabla8[Numero Documento],Tabla8[Gen])</f>
        <v>F</v>
      </c>
      <c r="S141" s="48" t="str">
        <f>_xlfn.XLOOKUP(Tabla15[[#This Row],[cedula]],Tabla8[Numero Documento],Tabla8[Lugar Funciones Codigo])</f>
        <v>01.83</v>
      </c>
    </row>
    <row r="142" spans="1:19" hidden="1">
      <c r="A142" s="48" t="s">
        <v>2540</v>
      </c>
      <c r="B142" s="48" t="s">
        <v>2426</v>
      </c>
      <c r="C142" s="48" t="s">
        <v>2570</v>
      </c>
      <c r="D142" s="48" t="str">
        <f>Tabla15[[#This Row],[cedula]]&amp;Tabla15[[#This Row],[prog]]&amp;LEFT(Tabla15[[#This Row],[TIPO]],3)</f>
        <v>4022840810601SEG</v>
      </c>
      <c r="E142" s="48" t="s">
        <v>1602</v>
      </c>
      <c r="F142" s="48" t="s">
        <v>895</v>
      </c>
      <c r="G142" s="48" t="s">
        <v>943</v>
      </c>
      <c r="H142" s="48" t="s">
        <v>244</v>
      </c>
      <c r="I142" s="73">
        <f>_xlfn.XLOOKUP(Tabla15[[#This Row],[cedula]],TCARRERA[CEDULA],TCARRERA[CATEGORIA DEL SERVIDOR],0)</f>
        <v>0</v>
      </c>
      <c r="J142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48" t="str">
        <f>IF(ISTEXT(Tabla15[[#This Row],[CARRERA]]),Tabla15[[#This Row],[CARRERA]],Tabla15[[#This Row],[STATUS]])</f>
        <v>SEGURIDAD</v>
      </c>
      <c r="L142" s="57">
        <v>10000</v>
      </c>
      <c r="M142" s="61"/>
      <c r="N142" s="60"/>
      <c r="O142" s="60"/>
      <c r="P142" s="25">
        <f>Tabla15[[#This Row],[sbruto]]-Tabla15[[#This Row],[ISR]]-Tabla15[[#This Row],[SFS]]-Tabla15[[#This Row],[AFP]]-Tabla15[[#This Row],[sneto]]</f>
        <v>0</v>
      </c>
      <c r="Q142" s="25">
        <v>10000</v>
      </c>
      <c r="R142" s="48" t="str">
        <f>_xlfn.XLOOKUP(Tabla15[[#This Row],[cedula]],Tabla8[Numero Documento],Tabla8[Gen])</f>
        <v>F</v>
      </c>
      <c r="S142" s="48" t="str">
        <f>_xlfn.XLOOKUP(Tabla15[[#This Row],[cedula]],Tabla8[Numero Documento],Tabla8[Lugar Funciones Codigo])</f>
        <v>01.83</v>
      </c>
    </row>
    <row r="143" spans="1:19" hidden="1">
      <c r="A143" s="48" t="s">
        <v>2540</v>
      </c>
      <c r="B143" s="48" t="s">
        <v>2427</v>
      </c>
      <c r="C143" s="48" t="s">
        <v>2570</v>
      </c>
      <c r="D143" s="48" t="str">
        <f>Tabla15[[#This Row],[cedula]]&amp;Tabla15[[#This Row],[prog]]&amp;LEFT(Tabla15[[#This Row],[TIPO]],3)</f>
        <v>4022663253301SEG</v>
      </c>
      <c r="E143" s="48" t="s">
        <v>1597</v>
      </c>
      <c r="F143" s="48" t="s">
        <v>895</v>
      </c>
      <c r="G143" s="48" t="s">
        <v>943</v>
      </c>
      <c r="H143" s="48" t="s">
        <v>244</v>
      </c>
      <c r="I143" s="73">
        <f>_xlfn.XLOOKUP(Tabla15[[#This Row],[cedula]],TCARRERA[CEDULA],TCARRERA[CATEGORIA DEL SERVIDOR],0)</f>
        <v>0</v>
      </c>
      <c r="J143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48" t="str">
        <f>IF(ISTEXT(Tabla15[[#This Row],[CARRERA]]),Tabla15[[#This Row],[CARRERA]],Tabla15[[#This Row],[STATUS]])</f>
        <v>SEGURIDAD</v>
      </c>
      <c r="L143" s="57">
        <v>10000</v>
      </c>
      <c r="M143" s="61"/>
      <c r="N143" s="60"/>
      <c r="O143" s="60"/>
      <c r="P143" s="25">
        <f>Tabla15[[#This Row],[sbruto]]-Tabla15[[#This Row],[ISR]]-Tabla15[[#This Row],[SFS]]-Tabla15[[#This Row],[AFP]]-Tabla15[[#This Row],[sneto]]</f>
        <v>0</v>
      </c>
      <c r="Q143" s="25">
        <v>10000</v>
      </c>
      <c r="R143" s="48" t="str">
        <f>_xlfn.XLOOKUP(Tabla15[[#This Row],[cedula]],Tabla8[Numero Documento],Tabla8[Gen])</f>
        <v>M</v>
      </c>
      <c r="S143" s="48" t="str">
        <f>_xlfn.XLOOKUP(Tabla15[[#This Row],[cedula]],Tabla8[Numero Documento],Tabla8[Lugar Funciones Codigo])</f>
        <v>01.83</v>
      </c>
    </row>
    <row r="144" spans="1:19" hidden="1">
      <c r="A144" s="48" t="s">
        <v>2540</v>
      </c>
      <c r="B144" s="48" t="s">
        <v>2429</v>
      </c>
      <c r="C144" s="48" t="s">
        <v>2570</v>
      </c>
      <c r="D144" s="48" t="str">
        <f>Tabla15[[#This Row],[cedula]]&amp;Tabla15[[#This Row],[prog]]&amp;LEFT(Tabla15[[#This Row],[TIPO]],3)</f>
        <v>0160017215701SEG</v>
      </c>
      <c r="E144" s="48" t="s">
        <v>1554</v>
      </c>
      <c r="F144" s="48" t="s">
        <v>895</v>
      </c>
      <c r="G144" s="48" t="s">
        <v>943</v>
      </c>
      <c r="H144" s="48" t="s">
        <v>244</v>
      </c>
      <c r="I144" s="73">
        <f>_xlfn.XLOOKUP(Tabla15[[#This Row],[cedula]],TCARRERA[CEDULA],TCARRERA[CATEGORIA DEL SERVIDOR],0)</f>
        <v>0</v>
      </c>
      <c r="J144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48" t="str">
        <f>IF(ISTEXT(Tabla15[[#This Row],[CARRERA]]),Tabla15[[#This Row],[CARRERA]],Tabla15[[#This Row],[STATUS]])</f>
        <v>SEGURIDAD</v>
      </c>
      <c r="L144" s="57">
        <v>10000</v>
      </c>
      <c r="M144" s="60"/>
      <c r="N144" s="60"/>
      <c r="O144" s="60"/>
      <c r="P144" s="25">
        <f>Tabla15[[#This Row],[sbruto]]-Tabla15[[#This Row],[ISR]]-Tabla15[[#This Row],[SFS]]-Tabla15[[#This Row],[AFP]]-Tabla15[[#This Row],[sneto]]</f>
        <v>0</v>
      </c>
      <c r="Q144" s="25">
        <v>10000</v>
      </c>
      <c r="R144" s="48" t="str">
        <f>_xlfn.XLOOKUP(Tabla15[[#This Row],[cedula]],Tabla8[Numero Documento],Tabla8[Gen])</f>
        <v>M</v>
      </c>
      <c r="S144" s="48" t="str">
        <f>_xlfn.XLOOKUP(Tabla15[[#This Row],[cedula]],Tabla8[Numero Documento],Tabla8[Lugar Funciones Codigo])</f>
        <v>01.83</v>
      </c>
    </row>
    <row r="145" spans="1:19" hidden="1">
      <c r="A145" s="48" t="s">
        <v>2540</v>
      </c>
      <c r="B145" s="48" t="s">
        <v>2430</v>
      </c>
      <c r="C145" s="48" t="s">
        <v>2570</v>
      </c>
      <c r="D145" s="48" t="str">
        <f>Tabla15[[#This Row],[cedula]]&amp;Tabla15[[#This Row],[prog]]&amp;LEFT(Tabla15[[#This Row],[TIPO]],3)</f>
        <v>0010499692101SEG</v>
      </c>
      <c r="E145" s="48" t="s">
        <v>1050</v>
      </c>
      <c r="F145" s="48" t="s">
        <v>895</v>
      </c>
      <c r="G145" s="48" t="s">
        <v>943</v>
      </c>
      <c r="H145" s="48" t="s">
        <v>244</v>
      </c>
      <c r="I145" s="73">
        <f>_xlfn.XLOOKUP(Tabla15[[#This Row],[cedula]],TCARRERA[CEDULA],TCARRERA[CATEGORIA DEL SERVIDOR],0)</f>
        <v>0</v>
      </c>
      <c r="J145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48" t="str">
        <f>IF(ISTEXT(Tabla15[[#This Row],[CARRERA]]),Tabla15[[#This Row],[CARRERA]],Tabla15[[#This Row],[STATUS]])</f>
        <v>SEGURIDAD</v>
      </c>
      <c r="L145" s="57">
        <v>10000</v>
      </c>
      <c r="M145" s="60"/>
      <c r="N145" s="60"/>
      <c r="O145" s="60"/>
      <c r="P145" s="25">
        <f>Tabla15[[#This Row],[sbruto]]-Tabla15[[#This Row],[ISR]]-Tabla15[[#This Row],[SFS]]-Tabla15[[#This Row],[AFP]]-Tabla15[[#This Row],[sneto]]</f>
        <v>0</v>
      </c>
      <c r="Q145" s="25">
        <v>10000</v>
      </c>
      <c r="R145" s="48" t="str">
        <f>_xlfn.XLOOKUP(Tabla15[[#This Row],[cedula]],Tabla8[Numero Documento],Tabla8[Gen])</f>
        <v>M</v>
      </c>
      <c r="S145" s="48" t="str">
        <f>_xlfn.XLOOKUP(Tabla15[[#This Row],[cedula]],Tabla8[Numero Documento],Tabla8[Lugar Funciones Codigo])</f>
        <v>01.83</v>
      </c>
    </row>
    <row r="146" spans="1:19" hidden="1">
      <c r="A146" s="48" t="s">
        <v>2540</v>
      </c>
      <c r="B146" s="48" t="s">
        <v>2590</v>
      </c>
      <c r="C146" s="48" t="s">
        <v>2570</v>
      </c>
      <c r="D146" s="48" t="str">
        <f>Tabla15[[#This Row],[cedula]]&amp;Tabla15[[#This Row],[prog]]&amp;LEFT(Tabla15[[#This Row],[TIPO]],3)</f>
        <v>1400003119601SEG</v>
      </c>
      <c r="E146" s="48" t="s">
        <v>2589</v>
      </c>
      <c r="F146" s="48" t="s">
        <v>895</v>
      </c>
      <c r="G146" s="48" t="s">
        <v>943</v>
      </c>
      <c r="H146" s="48" t="s">
        <v>244</v>
      </c>
      <c r="I146" s="73">
        <f>_xlfn.XLOOKUP(Tabla15[[#This Row],[cedula]],TCARRERA[CEDULA],TCARRERA[CATEGORIA DEL SERVIDOR],0)</f>
        <v>0</v>
      </c>
      <c r="J146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48" t="str">
        <f>IF(ISTEXT(Tabla15[[#This Row],[CARRERA]]),Tabla15[[#This Row],[CARRERA]],Tabla15[[#This Row],[STATUS]])</f>
        <v>SEGURIDAD</v>
      </c>
      <c r="L146" s="57">
        <v>10000</v>
      </c>
      <c r="M146" s="60"/>
      <c r="N146" s="60"/>
      <c r="O146" s="60"/>
      <c r="P146" s="25">
        <f>Tabla15[[#This Row],[sbruto]]-Tabla15[[#This Row],[ISR]]-Tabla15[[#This Row],[SFS]]-Tabla15[[#This Row],[AFP]]-Tabla15[[#This Row],[sneto]]</f>
        <v>0</v>
      </c>
      <c r="Q146" s="25">
        <v>10000</v>
      </c>
      <c r="R146" s="48" t="str">
        <f>_xlfn.XLOOKUP(Tabla15[[#This Row],[cedula]],Tabla8[Numero Documento],Tabla8[Gen])</f>
        <v>F</v>
      </c>
      <c r="S146" s="48" t="str">
        <f>_xlfn.XLOOKUP(Tabla15[[#This Row],[cedula]],Tabla8[Numero Documento],Tabla8[Lugar Funciones Codigo])</f>
        <v>01.83</v>
      </c>
    </row>
    <row r="147" spans="1:19" hidden="1">
      <c r="A147" s="48" t="s">
        <v>2540</v>
      </c>
      <c r="B147" s="48" t="s">
        <v>3164</v>
      </c>
      <c r="C147" s="48" t="s">
        <v>2570</v>
      </c>
      <c r="D147" s="48" t="str">
        <f>Tabla15[[#This Row],[cedula]]&amp;Tabla15[[#This Row],[prog]]&amp;LEFT(Tabla15[[#This Row],[TIPO]],3)</f>
        <v>0010620741801SEG</v>
      </c>
      <c r="E147" s="48" t="s">
        <v>3163</v>
      </c>
      <c r="F147" s="48" t="s">
        <v>895</v>
      </c>
      <c r="G147" s="48" t="s">
        <v>943</v>
      </c>
      <c r="H147" s="48" t="s">
        <v>244</v>
      </c>
      <c r="I147" s="73">
        <f>_xlfn.XLOOKUP(Tabla15[[#This Row],[cedula]],TCARRERA[CEDULA],TCARRERA[CATEGORIA DEL SERVIDOR],0)</f>
        <v>0</v>
      </c>
      <c r="J147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48" t="str">
        <f>IF(ISTEXT(Tabla15[[#This Row],[CARRERA]]),Tabla15[[#This Row],[CARRERA]],Tabla15[[#This Row],[STATUS]])</f>
        <v>SEGURIDAD</v>
      </c>
      <c r="L147" s="57">
        <v>10000</v>
      </c>
      <c r="M147" s="60"/>
      <c r="N147" s="60"/>
      <c r="O147" s="60"/>
      <c r="P147" s="25">
        <f>Tabla15[[#This Row],[sbruto]]-Tabla15[[#This Row],[ISR]]-Tabla15[[#This Row],[SFS]]-Tabla15[[#This Row],[AFP]]-Tabla15[[#This Row],[sneto]]</f>
        <v>0</v>
      </c>
      <c r="Q147" s="25">
        <v>10000</v>
      </c>
      <c r="R147" s="48" t="str">
        <f>_xlfn.XLOOKUP(Tabla15[[#This Row],[cedula]],Tabla8[Numero Documento],Tabla8[Gen])</f>
        <v>M</v>
      </c>
      <c r="S147" s="48" t="str">
        <f>_xlfn.XLOOKUP(Tabla15[[#This Row],[cedula]],Tabla8[Numero Documento],Tabla8[Lugar Funciones Codigo])</f>
        <v>01.83</v>
      </c>
    </row>
    <row r="148" spans="1:19" hidden="1">
      <c r="A148" s="48" t="s">
        <v>2540</v>
      </c>
      <c r="B148" s="48" t="s">
        <v>2433</v>
      </c>
      <c r="C148" s="48" t="s">
        <v>2570</v>
      </c>
      <c r="D148" s="48" t="str">
        <f>Tabla15[[#This Row],[cedula]]&amp;Tabla15[[#This Row],[prog]]&amp;LEFT(Tabla15[[#This Row],[TIPO]],3)</f>
        <v>0011658907801SEG</v>
      </c>
      <c r="E148" s="48" t="s">
        <v>1695</v>
      </c>
      <c r="F148" s="48" t="s">
        <v>895</v>
      </c>
      <c r="G148" s="48" t="s">
        <v>943</v>
      </c>
      <c r="H148" s="48" t="s">
        <v>244</v>
      </c>
      <c r="I148" s="73">
        <f>_xlfn.XLOOKUP(Tabla15[[#This Row],[cedula]],TCARRERA[CEDULA],TCARRERA[CATEGORIA DEL SERVIDOR],0)</f>
        <v>0</v>
      </c>
      <c r="J148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48" t="str">
        <f>IF(ISTEXT(Tabla15[[#This Row],[CARRERA]]),Tabla15[[#This Row],[CARRERA]],Tabla15[[#This Row],[STATUS]])</f>
        <v>SEGURIDAD</v>
      </c>
      <c r="L148" s="57">
        <v>10000</v>
      </c>
      <c r="M148" s="61"/>
      <c r="N148" s="60"/>
      <c r="O148" s="60"/>
      <c r="P148" s="25">
        <f>Tabla15[[#This Row],[sbruto]]-Tabla15[[#This Row],[ISR]]-Tabla15[[#This Row],[SFS]]-Tabla15[[#This Row],[AFP]]-Tabla15[[#This Row],[sneto]]</f>
        <v>0</v>
      </c>
      <c r="Q148" s="25">
        <v>10000</v>
      </c>
      <c r="R148" s="48" t="str">
        <f>_xlfn.XLOOKUP(Tabla15[[#This Row],[cedula]],Tabla8[Numero Documento],Tabla8[Gen])</f>
        <v>F</v>
      </c>
      <c r="S148" s="48" t="str">
        <f>_xlfn.XLOOKUP(Tabla15[[#This Row],[cedula]],Tabla8[Numero Documento],Tabla8[Lugar Funciones Codigo])</f>
        <v>01.83</v>
      </c>
    </row>
    <row r="149" spans="1:19" hidden="1">
      <c r="A149" s="48" t="s">
        <v>2540</v>
      </c>
      <c r="B149" s="48" t="s">
        <v>2434</v>
      </c>
      <c r="C149" s="48" t="s">
        <v>2570</v>
      </c>
      <c r="D149" s="48" t="str">
        <f>Tabla15[[#This Row],[cedula]]&amp;Tabla15[[#This Row],[prog]]&amp;LEFT(Tabla15[[#This Row],[TIPO]],3)</f>
        <v>0011226788501SEG</v>
      </c>
      <c r="E149" s="48" t="s">
        <v>1533</v>
      </c>
      <c r="F149" s="48" t="s">
        <v>895</v>
      </c>
      <c r="G149" s="48" t="s">
        <v>943</v>
      </c>
      <c r="H149" s="48" t="s">
        <v>244</v>
      </c>
      <c r="I149" s="73">
        <f>_xlfn.XLOOKUP(Tabla15[[#This Row],[cedula]],TCARRERA[CEDULA],TCARRERA[CATEGORIA DEL SERVIDOR],0)</f>
        <v>0</v>
      </c>
      <c r="J149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48" t="str">
        <f>IF(ISTEXT(Tabla15[[#This Row],[CARRERA]]),Tabla15[[#This Row],[CARRERA]],Tabla15[[#This Row],[STATUS]])</f>
        <v>SEGURIDAD</v>
      </c>
      <c r="L149" s="57">
        <v>10000</v>
      </c>
      <c r="M149" s="61"/>
      <c r="N149" s="60"/>
      <c r="O149" s="60"/>
      <c r="P149" s="25">
        <f>Tabla15[[#This Row],[sbruto]]-Tabla15[[#This Row],[ISR]]-Tabla15[[#This Row],[SFS]]-Tabla15[[#This Row],[AFP]]-Tabla15[[#This Row],[sneto]]</f>
        <v>0</v>
      </c>
      <c r="Q149" s="25">
        <v>10000</v>
      </c>
      <c r="R149" s="48" t="str">
        <f>_xlfn.XLOOKUP(Tabla15[[#This Row],[cedula]],Tabla8[Numero Documento],Tabla8[Gen])</f>
        <v>F</v>
      </c>
      <c r="S149" s="48" t="str">
        <f>_xlfn.XLOOKUP(Tabla15[[#This Row],[cedula]],Tabla8[Numero Documento],Tabla8[Lugar Funciones Codigo])</f>
        <v>01.83</v>
      </c>
    </row>
    <row r="150" spans="1:19" hidden="1">
      <c r="A150" s="48" t="s">
        <v>2540</v>
      </c>
      <c r="B150" s="48" t="s">
        <v>2435</v>
      </c>
      <c r="C150" s="48" t="s">
        <v>2570</v>
      </c>
      <c r="D150" s="48" t="str">
        <f>Tabla15[[#This Row],[cedula]]&amp;Tabla15[[#This Row],[prog]]&amp;LEFT(Tabla15[[#This Row],[TIPO]],3)</f>
        <v>0011782466401SEG</v>
      </c>
      <c r="E150" s="48" t="s">
        <v>1539</v>
      </c>
      <c r="F150" s="48" t="s">
        <v>895</v>
      </c>
      <c r="G150" s="48" t="s">
        <v>943</v>
      </c>
      <c r="H150" s="48" t="s">
        <v>244</v>
      </c>
      <c r="I150" s="73">
        <f>_xlfn.XLOOKUP(Tabla15[[#This Row],[cedula]],TCARRERA[CEDULA],TCARRERA[CATEGORIA DEL SERVIDOR],0)</f>
        <v>0</v>
      </c>
      <c r="J150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48" t="str">
        <f>IF(ISTEXT(Tabla15[[#This Row],[CARRERA]]),Tabla15[[#This Row],[CARRERA]],Tabla15[[#This Row],[STATUS]])</f>
        <v>SEGURIDAD</v>
      </c>
      <c r="L150" s="57">
        <v>10000</v>
      </c>
      <c r="M150" s="61"/>
      <c r="N150" s="60"/>
      <c r="O150" s="60"/>
      <c r="P150" s="25">
        <f>Tabla15[[#This Row],[sbruto]]-Tabla15[[#This Row],[ISR]]-Tabla15[[#This Row],[SFS]]-Tabla15[[#This Row],[AFP]]-Tabla15[[#This Row],[sneto]]</f>
        <v>0</v>
      </c>
      <c r="Q150" s="25">
        <v>10000</v>
      </c>
      <c r="R150" s="48" t="str">
        <f>_xlfn.XLOOKUP(Tabla15[[#This Row],[cedula]],Tabla8[Numero Documento],Tabla8[Gen])</f>
        <v>M</v>
      </c>
      <c r="S150" s="48" t="str">
        <f>_xlfn.XLOOKUP(Tabla15[[#This Row],[cedula]],Tabla8[Numero Documento],Tabla8[Lugar Funciones Codigo])</f>
        <v>01.83</v>
      </c>
    </row>
    <row r="151" spans="1:19" hidden="1">
      <c r="A151" s="48" t="s">
        <v>2540</v>
      </c>
      <c r="B151" s="48" t="s">
        <v>2436</v>
      </c>
      <c r="C151" s="48" t="s">
        <v>2570</v>
      </c>
      <c r="D151" s="48" t="str">
        <f>Tabla15[[#This Row],[cedula]]&amp;Tabla15[[#This Row],[prog]]&amp;LEFT(Tabla15[[#This Row],[TIPO]],3)</f>
        <v>4022302567301SEG</v>
      </c>
      <c r="E151" s="48" t="s">
        <v>1593</v>
      </c>
      <c r="F151" s="48" t="s">
        <v>895</v>
      </c>
      <c r="G151" s="48" t="s">
        <v>943</v>
      </c>
      <c r="H151" s="48" t="s">
        <v>244</v>
      </c>
      <c r="I151" s="73">
        <f>_xlfn.XLOOKUP(Tabla15[[#This Row],[cedula]],TCARRERA[CEDULA],TCARRERA[CATEGORIA DEL SERVIDOR],0)</f>
        <v>0</v>
      </c>
      <c r="J151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48" t="str">
        <f>IF(ISTEXT(Tabla15[[#This Row],[CARRERA]]),Tabla15[[#This Row],[CARRERA]],Tabla15[[#This Row],[STATUS]])</f>
        <v>SEGURIDAD</v>
      </c>
      <c r="L151" s="57">
        <v>10000</v>
      </c>
      <c r="M151" s="60"/>
      <c r="N151" s="60"/>
      <c r="O151" s="60"/>
      <c r="P151" s="25">
        <f>Tabla15[[#This Row],[sbruto]]-Tabla15[[#This Row],[ISR]]-Tabla15[[#This Row],[SFS]]-Tabla15[[#This Row],[AFP]]-Tabla15[[#This Row],[sneto]]</f>
        <v>0</v>
      </c>
      <c r="Q151" s="25">
        <v>10000</v>
      </c>
      <c r="R151" s="48" t="str">
        <f>_xlfn.XLOOKUP(Tabla15[[#This Row],[cedula]],Tabla8[Numero Documento],Tabla8[Gen])</f>
        <v>M</v>
      </c>
      <c r="S151" s="48" t="str">
        <f>_xlfn.XLOOKUP(Tabla15[[#This Row],[cedula]],Tabla8[Numero Documento],Tabla8[Lugar Funciones Codigo])</f>
        <v>01.83</v>
      </c>
    </row>
    <row r="152" spans="1:19" hidden="1">
      <c r="A152" s="48" t="s">
        <v>2540</v>
      </c>
      <c r="B152" s="48" t="s">
        <v>2437</v>
      </c>
      <c r="C152" s="48" t="s">
        <v>2570</v>
      </c>
      <c r="D152" s="48" t="str">
        <f>Tabla15[[#This Row],[cedula]]&amp;Tabla15[[#This Row],[prog]]&amp;LEFT(Tabla15[[#This Row],[TIPO]],3)</f>
        <v>0160017941801SEG</v>
      </c>
      <c r="E152" s="48" t="s">
        <v>897</v>
      </c>
      <c r="F152" s="48" t="s">
        <v>895</v>
      </c>
      <c r="G152" s="48" t="s">
        <v>943</v>
      </c>
      <c r="H152" s="48" t="s">
        <v>244</v>
      </c>
      <c r="I152" s="73">
        <f>_xlfn.XLOOKUP(Tabla15[[#This Row],[cedula]],TCARRERA[CEDULA],TCARRERA[CATEGORIA DEL SERVIDOR],0)</f>
        <v>0</v>
      </c>
      <c r="J152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48" t="str">
        <f>IF(ISTEXT(Tabla15[[#This Row],[CARRERA]]),Tabla15[[#This Row],[CARRERA]],Tabla15[[#This Row],[STATUS]])</f>
        <v>SEGURIDAD</v>
      </c>
      <c r="L152" s="57">
        <v>10000</v>
      </c>
      <c r="M152" s="60"/>
      <c r="N152" s="60"/>
      <c r="O152" s="60"/>
      <c r="P152" s="25">
        <f>Tabla15[[#This Row],[sbruto]]-Tabla15[[#This Row],[ISR]]-Tabla15[[#This Row],[SFS]]-Tabla15[[#This Row],[AFP]]-Tabla15[[#This Row],[sneto]]</f>
        <v>0</v>
      </c>
      <c r="Q152" s="25">
        <v>10000</v>
      </c>
      <c r="R152" s="48" t="str">
        <f>_xlfn.XLOOKUP(Tabla15[[#This Row],[cedula]],Tabla8[Numero Documento],Tabla8[Gen])</f>
        <v>M</v>
      </c>
      <c r="S152" s="48" t="str">
        <f>_xlfn.XLOOKUP(Tabla15[[#This Row],[cedula]],Tabla8[Numero Documento],Tabla8[Lugar Funciones Codigo])</f>
        <v>01.83</v>
      </c>
    </row>
    <row r="153" spans="1:19" hidden="1">
      <c r="A153" s="48" t="s">
        <v>2540</v>
      </c>
      <c r="B153" s="48" t="s">
        <v>2438</v>
      </c>
      <c r="C153" s="48" t="s">
        <v>2570</v>
      </c>
      <c r="D153" s="48" t="str">
        <f>Tabla15[[#This Row],[cedula]]&amp;Tabla15[[#This Row],[prog]]&amp;LEFT(Tabla15[[#This Row],[TIPO]],3)</f>
        <v>2280000507001SEG</v>
      </c>
      <c r="E153" s="48" t="s">
        <v>1430</v>
      </c>
      <c r="F153" s="48" t="s">
        <v>895</v>
      </c>
      <c r="G153" s="48" t="s">
        <v>943</v>
      </c>
      <c r="H153" s="48" t="s">
        <v>244</v>
      </c>
      <c r="I153" s="73">
        <f>_xlfn.XLOOKUP(Tabla15[[#This Row],[cedula]],TCARRERA[CEDULA],TCARRERA[CATEGORIA DEL SERVIDOR],0)</f>
        <v>0</v>
      </c>
      <c r="J153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48" t="str">
        <f>IF(ISTEXT(Tabla15[[#This Row],[CARRERA]]),Tabla15[[#This Row],[CARRERA]],Tabla15[[#This Row],[STATUS]])</f>
        <v>SEGURIDAD</v>
      </c>
      <c r="L153" s="57">
        <v>10000</v>
      </c>
      <c r="M153" s="60"/>
      <c r="N153" s="60"/>
      <c r="O153" s="60"/>
      <c r="P153" s="25">
        <f>Tabla15[[#This Row],[sbruto]]-Tabla15[[#This Row],[ISR]]-Tabla15[[#This Row],[SFS]]-Tabla15[[#This Row],[AFP]]-Tabla15[[#This Row],[sneto]]</f>
        <v>0</v>
      </c>
      <c r="Q153" s="25">
        <v>10000</v>
      </c>
      <c r="R153" s="48" t="str">
        <f>_xlfn.XLOOKUP(Tabla15[[#This Row],[cedula]],Tabla8[Numero Documento],Tabla8[Gen])</f>
        <v>M</v>
      </c>
      <c r="S153" s="48" t="str">
        <f>_xlfn.XLOOKUP(Tabla15[[#This Row],[cedula]],Tabla8[Numero Documento],Tabla8[Lugar Funciones Codigo])</f>
        <v>01.83</v>
      </c>
    </row>
    <row r="154" spans="1:19" hidden="1">
      <c r="A154" s="48" t="s">
        <v>2540</v>
      </c>
      <c r="B154" s="48" t="s">
        <v>2440</v>
      </c>
      <c r="C154" s="48" t="s">
        <v>2570</v>
      </c>
      <c r="D154" s="48" t="str">
        <f>Tabla15[[#This Row],[cedula]]&amp;Tabla15[[#This Row],[prog]]&amp;LEFT(Tabla15[[#This Row],[TIPO]],3)</f>
        <v>0520008678201SEG</v>
      </c>
      <c r="E154" s="48" t="s">
        <v>1568</v>
      </c>
      <c r="F154" s="48" t="s">
        <v>895</v>
      </c>
      <c r="G154" s="48" t="s">
        <v>943</v>
      </c>
      <c r="H154" s="48" t="s">
        <v>244</v>
      </c>
      <c r="I154" s="73">
        <f>_xlfn.XLOOKUP(Tabla15[[#This Row],[cedula]],TCARRERA[CEDULA],TCARRERA[CATEGORIA DEL SERVIDOR],0)</f>
        <v>0</v>
      </c>
      <c r="J154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48" t="str">
        <f>IF(ISTEXT(Tabla15[[#This Row],[CARRERA]]),Tabla15[[#This Row],[CARRERA]],Tabla15[[#This Row],[STATUS]])</f>
        <v>SEGURIDAD</v>
      </c>
      <c r="L154" s="57">
        <v>10000</v>
      </c>
      <c r="M154" s="60"/>
      <c r="N154" s="57"/>
      <c r="O154" s="57"/>
      <c r="P154" s="25">
        <f>Tabla15[[#This Row],[sbruto]]-Tabla15[[#This Row],[ISR]]-Tabla15[[#This Row],[SFS]]-Tabla15[[#This Row],[AFP]]-Tabla15[[#This Row],[sneto]]</f>
        <v>0</v>
      </c>
      <c r="Q154" s="25">
        <v>10000</v>
      </c>
      <c r="R154" s="48" t="str">
        <f>_xlfn.XLOOKUP(Tabla15[[#This Row],[cedula]],Tabla8[Numero Documento],Tabla8[Gen])</f>
        <v>M</v>
      </c>
      <c r="S154" s="48" t="str">
        <f>_xlfn.XLOOKUP(Tabla15[[#This Row],[cedula]],Tabla8[Numero Documento],Tabla8[Lugar Funciones Codigo])</f>
        <v>01.83</v>
      </c>
    </row>
    <row r="155" spans="1:19" hidden="1">
      <c r="A155" s="48" t="s">
        <v>2540</v>
      </c>
      <c r="B155" s="48" t="s">
        <v>2441</v>
      </c>
      <c r="C155" s="48" t="s">
        <v>2570</v>
      </c>
      <c r="D155" s="48" t="str">
        <f>Tabla15[[#This Row],[cedula]]&amp;Tabla15[[#This Row],[prog]]&amp;LEFT(Tabla15[[#This Row],[TIPO]],3)</f>
        <v>0110034908101SEG</v>
      </c>
      <c r="E155" s="48" t="s">
        <v>1431</v>
      </c>
      <c r="F155" s="48" t="s">
        <v>895</v>
      </c>
      <c r="G155" s="48" t="s">
        <v>943</v>
      </c>
      <c r="H155" s="48" t="s">
        <v>244</v>
      </c>
      <c r="I155" s="73">
        <f>_xlfn.XLOOKUP(Tabla15[[#This Row],[cedula]],TCARRERA[CEDULA],TCARRERA[CATEGORIA DEL SERVIDOR],0)</f>
        <v>0</v>
      </c>
      <c r="J155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48" t="str">
        <f>IF(ISTEXT(Tabla15[[#This Row],[CARRERA]]),Tabla15[[#This Row],[CARRERA]],Tabla15[[#This Row],[STATUS]])</f>
        <v>SEGURIDAD</v>
      </c>
      <c r="L155" s="57">
        <v>10000</v>
      </c>
      <c r="M155" s="60"/>
      <c r="N155" s="57"/>
      <c r="O155" s="57"/>
      <c r="P155" s="25">
        <f>Tabla15[[#This Row],[sbruto]]-Tabla15[[#This Row],[ISR]]-Tabla15[[#This Row],[SFS]]-Tabla15[[#This Row],[AFP]]-Tabla15[[#This Row],[sneto]]</f>
        <v>0</v>
      </c>
      <c r="Q155" s="25">
        <v>10000</v>
      </c>
      <c r="R155" s="48" t="str">
        <f>_xlfn.XLOOKUP(Tabla15[[#This Row],[cedula]],Tabla8[Numero Documento],Tabla8[Gen])</f>
        <v>M</v>
      </c>
      <c r="S155" s="48" t="str">
        <f>_xlfn.XLOOKUP(Tabla15[[#This Row],[cedula]],Tabla8[Numero Documento],Tabla8[Lugar Funciones Codigo])</f>
        <v>01.83</v>
      </c>
    </row>
    <row r="156" spans="1:19" hidden="1">
      <c r="A156" s="48" t="s">
        <v>2540</v>
      </c>
      <c r="B156" s="48" t="s">
        <v>2747</v>
      </c>
      <c r="C156" s="48" t="s">
        <v>2570</v>
      </c>
      <c r="D156" s="48" t="str">
        <f>Tabla15[[#This Row],[cedula]]&amp;Tabla15[[#This Row],[prog]]&amp;LEFT(Tabla15[[#This Row],[TIPO]],3)</f>
        <v>0180077958701SEG</v>
      </c>
      <c r="E156" s="48" t="s">
        <v>2719</v>
      </c>
      <c r="F156" s="48" t="s">
        <v>895</v>
      </c>
      <c r="G156" s="48" t="s">
        <v>943</v>
      </c>
      <c r="H156" s="48" t="s">
        <v>244</v>
      </c>
      <c r="I156" s="73">
        <f>_xlfn.XLOOKUP(Tabla15[[#This Row],[cedula]],TCARRERA[CEDULA],TCARRERA[CATEGORIA DEL SERVIDOR],0)</f>
        <v>0</v>
      </c>
      <c r="J156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48" t="str">
        <f>IF(ISTEXT(Tabla15[[#This Row],[CARRERA]]),Tabla15[[#This Row],[CARRERA]],Tabla15[[#This Row],[STATUS]])</f>
        <v>SEGURIDAD</v>
      </c>
      <c r="L156" s="57">
        <v>10000</v>
      </c>
      <c r="M156" s="61"/>
      <c r="N156" s="57"/>
      <c r="O156" s="57"/>
      <c r="P156" s="25">
        <f>Tabla15[[#This Row],[sbruto]]-Tabla15[[#This Row],[ISR]]-Tabla15[[#This Row],[SFS]]-Tabla15[[#This Row],[AFP]]-Tabla15[[#This Row],[sneto]]</f>
        <v>0</v>
      </c>
      <c r="Q156" s="25">
        <v>10000</v>
      </c>
      <c r="R156" s="48" t="str">
        <f>_xlfn.XLOOKUP(Tabla15[[#This Row],[cedula]],Tabla8[Numero Documento],Tabla8[Gen])</f>
        <v>M</v>
      </c>
      <c r="S156" s="48" t="str">
        <f>_xlfn.XLOOKUP(Tabla15[[#This Row],[cedula]],Tabla8[Numero Documento],Tabla8[Lugar Funciones Codigo])</f>
        <v>01.83</v>
      </c>
    </row>
    <row r="157" spans="1:19" hidden="1">
      <c r="A157" s="48" t="s">
        <v>2540</v>
      </c>
      <c r="B157" s="48" t="s">
        <v>2443</v>
      </c>
      <c r="C157" s="48" t="s">
        <v>2570</v>
      </c>
      <c r="D157" s="48" t="str">
        <f>Tabla15[[#This Row],[cedula]]&amp;Tabla15[[#This Row],[prog]]&amp;LEFT(Tabla15[[#This Row],[TIPO]],3)</f>
        <v>0780014232001SEG</v>
      </c>
      <c r="E157" s="48" t="s">
        <v>1570</v>
      </c>
      <c r="F157" s="48" t="s">
        <v>895</v>
      </c>
      <c r="G157" s="48" t="s">
        <v>943</v>
      </c>
      <c r="H157" s="48" t="s">
        <v>244</v>
      </c>
      <c r="I157" s="73">
        <f>_xlfn.XLOOKUP(Tabla15[[#This Row],[cedula]],TCARRERA[CEDULA],TCARRERA[CATEGORIA DEL SERVIDOR],0)</f>
        <v>0</v>
      </c>
      <c r="J157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48" t="str">
        <f>IF(ISTEXT(Tabla15[[#This Row],[CARRERA]]),Tabla15[[#This Row],[CARRERA]],Tabla15[[#This Row],[STATUS]])</f>
        <v>SEGURIDAD</v>
      </c>
      <c r="L157" s="57">
        <v>10000</v>
      </c>
      <c r="M157" s="61"/>
      <c r="N157" s="57"/>
      <c r="O157" s="57"/>
      <c r="P157" s="25">
        <f>Tabla15[[#This Row],[sbruto]]-Tabla15[[#This Row],[ISR]]-Tabla15[[#This Row],[SFS]]-Tabla15[[#This Row],[AFP]]-Tabla15[[#This Row],[sneto]]</f>
        <v>0</v>
      </c>
      <c r="Q157" s="25">
        <v>10000</v>
      </c>
      <c r="R157" s="48" t="str">
        <f>_xlfn.XLOOKUP(Tabla15[[#This Row],[cedula]],Tabla8[Numero Documento],Tabla8[Gen])</f>
        <v>M</v>
      </c>
      <c r="S157" s="48" t="str">
        <f>_xlfn.XLOOKUP(Tabla15[[#This Row],[cedula]],Tabla8[Numero Documento],Tabla8[Lugar Funciones Codigo])</f>
        <v>01.83</v>
      </c>
    </row>
    <row r="158" spans="1:19" hidden="1">
      <c r="A158" s="48" t="s">
        <v>2539</v>
      </c>
      <c r="B158" s="48" t="s">
        <v>1829</v>
      </c>
      <c r="C158" s="48" t="s">
        <v>2570</v>
      </c>
      <c r="D158" s="48" t="str">
        <f>Tabla15[[#This Row],[cedula]]&amp;Tabla15[[#This Row],[prog]]&amp;LEFT(Tabla15[[#This Row],[TIPO]],3)</f>
        <v>0110021388101FIJ</v>
      </c>
      <c r="E158" s="48" t="s">
        <v>651</v>
      </c>
      <c r="F158" s="48" t="s">
        <v>652</v>
      </c>
      <c r="G158" s="48" t="s">
        <v>943</v>
      </c>
      <c r="H158" s="48" t="s">
        <v>11</v>
      </c>
      <c r="I158" s="73">
        <f>_xlfn.XLOOKUP(Tabla15[[#This Row],[cedula]],TCARRERA[CEDULA],TCARRERA[CATEGORIA DEL SERVIDOR],0)</f>
        <v>0</v>
      </c>
      <c r="J15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58" s="48" t="str">
        <f>IF(ISTEXT(Tabla15[[#This Row],[CARRERA]]),Tabla15[[#This Row],[CARRERA]],Tabla15[[#This Row],[STATUS]])</f>
        <v>FIJO</v>
      </c>
      <c r="L158" s="57">
        <v>10000</v>
      </c>
      <c r="M158" s="58"/>
      <c r="N158" s="57">
        <v>304</v>
      </c>
      <c r="O158" s="57">
        <v>287</v>
      </c>
      <c r="P158" s="25">
        <f>Tabla15[[#This Row],[sbruto]]-Tabla15[[#This Row],[ISR]]-Tabla15[[#This Row],[SFS]]-Tabla15[[#This Row],[AFP]]-Tabla15[[#This Row],[sneto]]</f>
        <v>375</v>
      </c>
      <c r="Q158" s="25">
        <v>9034</v>
      </c>
      <c r="R158" s="48" t="str">
        <f>_xlfn.XLOOKUP(Tabla15[[#This Row],[cedula]],Tabla8[Numero Documento],Tabla8[Gen])</f>
        <v>M</v>
      </c>
      <c r="S158" s="48" t="str">
        <f>_xlfn.XLOOKUP(Tabla15[[#This Row],[cedula]],Tabla8[Numero Documento],Tabla8[Lugar Funciones Codigo])</f>
        <v>01.83</v>
      </c>
    </row>
    <row r="159" spans="1:19" hidden="1">
      <c r="A159" s="48" t="s">
        <v>2540</v>
      </c>
      <c r="B159" s="48" t="s">
        <v>2445</v>
      </c>
      <c r="C159" s="48" t="s">
        <v>2570</v>
      </c>
      <c r="D159" s="48" t="str">
        <f>Tabla15[[#This Row],[cedula]]&amp;Tabla15[[#This Row],[prog]]&amp;LEFT(Tabla15[[#This Row],[TIPO]],3)</f>
        <v>0011039553001SEG</v>
      </c>
      <c r="E159" s="48" t="s">
        <v>937</v>
      </c>
      <c r="F159" s="48" t="s">
        <v>895</v>
      </c>
      <c r="G159" s="48" t="s">
        <v>943</v>
      </c>
      <c r="H159" s="48" t="s">
        <v>244</v>
      </c>
      <c r="I159" s="73">
        <f>_xlfn.XLOOKUP(Tabla15[[#This Row],[cedula]],TCARRERA[CEDULA],TCARRERA[CATEGORIA DEL SERVIDOR],0)</f>
        <v>0</v>
      </c>
      <c r="J159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48" t="str">
        <f>IF(ISTEXT(Tabla15[[#This Row],[CARRERA]]),Tabla15[[#This Row],[CARRERA]],Tabla15[[#This Row],[STATUS]])</f>
        <v>SEGURIDAD</v>
      </c>
      <c r="L159" s="57">
        <v>10000</v>
      </c>
      <c r="M159" s="61"/>
      <c r="N159" s="57"/>
      <c r="O159" s="57"/>
      <c r="P159" s="25">
        <f>Tabla15[[#This Row],[sbruto]]-Tabla15[[#This Row],[ISR]]-Tabla15[[#This Row],[SFS]]-Tabla15[[#This Row],[AFP]]-Tabla15[[#This Row],[sneto]]</f>
        <v>0</v>
      </c>
      <c r="Q159" s="25">
        <v>10000</v>
      </c>
      <c r="R159" s="48" t="str">
        <f>_xlfn.XLOOKUP(Tabla15[[#This Row],[cedula]],Tabla8[Numero Documento],Tabla8[Gen])</f>
        <v>F</v>
      </c>
      <c r="S159" s="48" t="str">
        <f>_xlfn.XLOOKUP(Tabla15[[#This Row],[cedula]],Tabla8[Numero Documento],Tabla8[Lugar Funciones Codigo])</f>
        <v>01.83</v>
      </c>
    </row>
    <row r="160" spans="1:19" hidden="1">
      <c r="A160" s="48" t="s">
        <v>2540</v>
      </c>
      <c r="B160" s="48" t="s">
        <v>2446</v>
      </c>
      <c r="C160" s="48" t="s">
        <v>2570</v>
      </c>
      <c r="D160" s="48" t="str">
        <f>Tabla15[[#This Row],[cedula]]&amp;Tabla15[[#This Row],[prog]]&amp;LEFT(Tabla15[[#This Row],[TIPO]],3)</f>
        <v>4022678710501SEG</v>
      </c>
      <c r="E160" s="48" t="s">
        <v>1598</v>
      </c>
      <c r="F160" s="48" t="s">
        <v>895</v>
      </c>
      <c r="G160" s="48" t="s">
        <v>943</v>
      </c>
      <c r="H160" s="48" t="s">
        <v>244</v>
      </c>
      <c r="I160" s="73">
        <f>_xlfn.XLOOKUP(Tabla15[[#This Row],[cedula]],TCARRERA[CEDULA],TCARRERA[CATEGORIA DEL SERVIDOR],0)</f>
        <v>0</v>
      </c>
      <c r="J160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48" t="str">
        <f>IF(ISTEXT(Tabla15[[#This Row],[CARRERA]]),Tabla15[[#This Row],[CARRERA]],Tabla15[[#This Row],[STATUS]])</f>
        <v>SEGURIDAD</v>
      </c>
      <c r="L160" s="57">
        <v>10000</v>
      </c>
      <c r="M160" s="57"/>
      <c r="N160" s="57"/>
      <c r="O160" s="57"/>
      <c r="P160" s="25">
        <f>Tabla15[[#This Row],[sbruto]]-Tabla15[[#This Row],[ISR]]-Tabla15[[#This Row],[SFS]]-Tabla15[[#This Row],[AFP]]-Tabla15[[#This Row],[sneto]]</f>
        <v>0</v>
      </c>
      <c r="Q160" s="25">
        <v>10000</v>
      </c>
      <c r="R160" s="48" t="str">
        <f>_xlfn.XLOOKUP(Tabla15[[#This Row],[cedula]],Tabla8[Numero Documento],Tabla8[Gen])</f>
        <v>F</v>
      </c>
      <c r="S160" s="48" t="str">
        <f>_xlfn.XLOOKUP(Tabla15[[#This Row],[cedula]],Tabla8[Numero Documento],Tabla8[Lugar Funciones Codigo])</f>
        <v>01.83</v>
      </c>
    </row>
    <row r="161" spans="1:19" hidden="1">
      <c r="A161" s="48" t="s">
        <v>2540</v>
      </c>
      <c r="B161" s="48" t="s">
        <v>2448</v>
      </c>
      <c r="C161" s="48" t="s">
        <v>2570</v>
      </c>
      <c r="D161" s="48" t="str">
        <f>Tabla15[[#This Row],[cedula]]&amp;Tabla15[[#This Row],[prog]]&amp;LEFT(Tabla15[[#This Row],[TIPO]],3)</f>
        <v>0830004805801SEG</v>
      </c>
      <c r="E161" s="48" t="s">
        <v>1655</v>
      </c>
      <c r="F161" s="48" t="s">
        <v>895</v>
      </c>
      <c r="G161" s="48" t="s">
        <v>943</v>
      </c>
      <c r="H161" s="48" t="s">
        <v>244</v>
      </c>
      <c r="I161" s="73">
        <f>_xlfn.XLOOKUP(Tabla15[[#This Row],[cedula]],TCARRERA[CEDULA],TCARRERA[CATEGORIA DEL SERVIDOR],0)</f>
        <v>0</v>
      </c>
      <c r="J161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48" t="str">
        <f>IF(ISTEXT(Tabla15[[#This Row],[CARRERA]]),Tabla15[[#This Row],[CARRERA]],Tabla15[[#This Row],[STATUS]])</f>
        <v>SEGURIDAD</v>
      </c>
      <c r="L161" s="57">
        <v>10000</v>
      </c>
      <c r="M161" s="60"/>
      <c r="N161" s="57"/>
      <c r="O161" s="57"/>
      <c r="P161" s="25">
        <f>Tabla15[[#This Row],[sbruto]]-Tabla15[[#This Row],[ISR]]-Tabla15[[#This Row],[SFS]]-Tabla15[[#This Row],[AFP]]-Tabla15[[#This Row],[sneto]]</f>
        <v>0</v>
      </c>
      <c r="Q161" s="25">
        <v>10000</v>
      </c>
      <c r="R161" s="48" t="str">
        <f>_xlfn.XLOOKUP(Tabla15[[#This Row],[cedula]],Tabla8[Numero Documento],Tabla8[Gen])</f>
        <v>M</v>
      </c>
      <c r="S161" s="48" t="str">
        <f>_xlfn.XLOOKUP(Tabla15[[#This Row],[cedula]],Tabla8[Numero Documento],Tabla8[Lugar Funciones Codigo])</f>
        <v>01.83</v>
      </c>
    </row>
    <row r="162" spans="1:19" hidden="1">
      <c r="A162" s="48" t="s">
        <v>2540</v>
      </c>
      <c r="B162" s="48" t="s">
        <v>2592</v>
      </c>
      <c r="C162" s="48" t="s">
        <v>2570</v>
      </c>
      <c r="D162" s="48" t="str">
        <f>Tabla15[[#This Row],[cedula]]&amp;Tabla15[[#This Row],[prog]]&amp;LEFT(Tabla15[[#This Row],[TIPO]],3)</f>
        <v>2230125429201SEG</v>
      </c>
      <c r="E162" s="48" t="s">
        <v>2591</v>
      </c>
      <c r="F162" s="48" t="s">
        <v>895</v>
      </c>
      <c r="G162" s="48" t="s">
        <v>943</v>
      </c>
      <c r="H162" s="48" t="s">
        <v>244</v>
      </c>
      <c r="I162" s="73">
        <f>_xlfn.XLOOKUP(Tabla15[[#This Row],[cedula]],TCARRERA[CEDULA],TCARRERA[CATEGORIA DEL SERVIDOR],0)</f>
        <v>0</v>
      </c>
      <c r="J162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48" t="str">
        <f>IF(ISTEXT(Tabla15[[#This Row],[CARRERA]]),Tabla15[[#This Row],[CARRERA]],Tabla15[[#This Row],[STATUS]])</f>
        <v>SEGURIDAD</v>
      </c>
      <c r="L162" s="57">
        <v>10000</v>
      </c>
      <c r="M162" s="59"/>
      <c r="N162" s="57"/>
      <c r="O162" s="57"/>
      <c r="P162" s="25">
        <f>Tabla15[[#This Row],[sbruto]]-Tabla15[[#This Row],[ISR]]-Tabla15[[#This Row],[SFS]]-Tabla15[[#This Row],[AFP]]-Tabla15[[#This Row],[sneto]]</f>
        <v>0</v>
      </c>
      <c r="Q162" s="25">
        <v>10000</v>
      </c>
      <c r="R162" s="48" t="str">
        <f>_xlfn.XLOOKUP(Tabla15[[#This Row],[cedula]],Tabla8[Numero Documento],Tabla8[Gen])</f>
        <v>M</v>
      </c>
      <c r="S162" s="48" t="str">
        <f>_xlfn.XLOOKUP(Tabla15[[#This Row],[cedula]],Tabla8[Numero Documento],Tabla8[Lugar Funciones Codigo])</f>
        <v>01.83</v>
      </c>
    </row>
    <row r="163" spans="1:19" hidden="1">
      <c r="A163" s="48" t="s">
        <v>2540</v>
      </c>
      <c r="B163" s="48" t="s">
        <v>2450</v>
      </c>
      <c r="C163" s="48" t="s">
        <v>2570</v>
      </c>
      <c r="D163" s="48" t="str">
        <f>Tabla15[[#This Row],[cedula]]&amp;Tabla15[[#This Row],[prog]]&amp;LEFT(Tabla15[[#This Row],[TIPO]],3)</f>
        <v>4021413474001SEG</v>
      </c>
      <c r="E163" s="48" t="s">
        <v>1587</v>
      </c>
      <c r="F163" s="48" t="s">
        <v>895</v>
      </c>
      <c r="G163" s="48" t="s">
        <v>943</v>
      </c>
      <c r="H163" s="48" t="s">
        <v>244</v>
      </c>
      <c r="I163" s="73">
        <f>_xlfn.XLOOKUP(Tabla15[[#This Row],[cedula]],TCARRERA[CEDULA],TCARRERA[CATEGORIA DEL SERVIDOR],0)</f>
        <v>0</v>
      </c>
      <c r="J163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48" t="str">
        <f>IF(ISTEXT(Tabla15[[#This Row],[CARRERA]]),Tabla15[[#This Row],[CARRERA]],Tabla15[[#This Row],[STATUS]])</f>
        <v>SEGURIDAD</v>
      </c>
      <c r="L163" s="57">
        <v>10000</v>
      </c>
      <c r="M163" s="61"/>
      <c r="N163" s="57"/>
      <c r="O163" s="57"/>
      <c r="P163" s="25">
        <f>Tabla15[[#This Row],[sbruto]]-Tabla15[[#This Row],[ISR]]-Tabla15[[#This Row],[SFS]]-Tabla15[[#This Row],[AFP]]-Tabla15[[#This Row],[sneto]]</f>
        <v>0</v>
      </c>
      <c r="Q163" s="25">
        <v>10000</v>
      </c>
      <c r="R163" s="48" t="str">
        <f>_xlfn.XLOOKUP(Tabla15[[#This Row],[cedula]],Tabla8[Numero Documento],Tabla8[Gen])</f>
        <v>M</v>
      </c>
      <c r="S163" s="48" t="str">
        <f>_xlfn.XLOOKUP(Tabla15[[#This Row],[cedula]],Tabla8[Numero Documento],Tabla8[Lugar Funciones Codigo])</f>
        <v>01.83</v>
      </c>
    </row>
    <row r="164" spans="1:19" hidden="1">
      <c r="A164" s="48" t="s">
        <v>2540</v>
      </c>
      <c r="B164" s="48" t="s">
        <v>2745</v>
      </c>
      <c r="C164" s="48" t="s">
        <v>2570</v>
      </c>
      <c r="D164" s="48" t="str">
        <f>Tabla15[[#This Row],[cedula]]&amp;Tabla15[[#This Row],[prog]]&amp;LEFT(Tabla15[[#This Row],[TIPO]],3)</f>
        <v>0020150502101SEG</v>
      </c>
      <c r="E164" s="48" t="s">
        <v>2717</v>
      </c>
      <c r="F164" s="48" t="s">
        <v>895</v>
      </c>
      <c r="G164" s="48" t="s">
        <v>943</v>
      </c>
      <c r="H164" s="48" t="s">
        <v>244</v>
      </c>
      <c r="I164" s="73">
        <f>_xlfn.XLOOKUP(Tabla15[[#This Row],[cedula]],TCARRERA[CEDULA],TCARRERA[CATEGORIA DEL SERVIDOR],0)</f>
        <v>0</v>
      </c>
      <c r="J164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48" t="str">
        <f>IF(ISTEXT(Tabla15[[#This Row],[CARRERA]]),Tabla15[[#This Row],[CARRERA]],Tabla15[[#This Row],[STATUS]])</f>
        <v>SEGURIDAD</v>
      </c>
      <c r="L164" s="57">
        <v>10000</v>
      </c>
      <c r="M164" s="59"/>
      <c r="N164" s="57"/>
      <c r="O164" s="57"/>
      <c r="P164" s="25">
        <f>Tabla15[[#This Row],[sbruto]]-Tabla15[[#This Row],[ISR]]-Tabla15[[#This Row],[SFS]]-Tabla15[[#This Row],[AFP]]-Tabla15[[#This Row],[sneto]]</f>
        <v>0</v>
      </c>
      <c r="Q164" s="25">
        <v>10000</v>
      </c>
      <c r="R164" s="48" t="str">
        <f>_xlfn.XLOOKUP(Tabla15[[#This Row],[cedula]],Tabla8[Numero Documento],Tabla8[Gen])</f>
        <v>M</v>
      </c>
      <c r="S164" s="48" t="str">
        <f>_xlfn.XLOOKUP(Tabla15[[#This Row],[cedula]],Tabla8[Numero Documento],Tabla8[Lugar Funciones Codigo])</f>
        <v>01.83</v>
      </c>
    </row>
    <row r="165" spans="1:19" hidden="1">
      <c r="A165" s="48" t="s">
        <v>2540</v>
      </c>
      <c r="B165" s="48" t="s">
        <v>2452</v>
      </c>
      <c r="C165" s="48" t="s">
        <v>2570</v>
      </c>
      <c r="D165" s="48" t="str">
        <f>Tabla15[[#This Row],[cedula]]&amp;Tabla15[[#This Row],[prog]]&amp;LEFT(Tabla15[[#This Row],[TIPO]],3)</f>
        <v>4022182807801SEG</v>
      </c>
      <c r="E165" s="48" t="s">
        <v>938</v>
      </c>
      <c r="F165" s="48" t="s">
        <v>895</v>
      </c>
      <c r="G165" s="48" t="s">
        <v>943</v>
      </c>
      <c r="H165" s="48" t="s">
        <v>244</v>
      </c>
      <c r="I165" s="73">
        <f>_xlfn.XLOOKUP(Tabla15[[#This Row],[cedula]],TCARRERA[CEDULA],TCARRERA[CATEGORIA DEL SERVIDOR],0)</f>
        <v>0</v>
      </c>
      <c r="J165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48" t="str">
        <f>IF(ISTEXT(Tabla15[[#This Row],[CARRERA]]),Tabla15[[#This Row],[CARRERA]],Tabla15[[#This Row],[STATUS]])</f>
        <v>SEGURIDAD</v>
      </c>
      <c r="L165" s="57">
        <v>10000</v>
      </c>
      <c r="M165" s="60"/>
      <c r="N165" s="57"/>
      <c r="O165" s="57"/>
      <c r="P165" s="25">
        <f>Tabla15[[#This Row],[sbruto]]-Tabla15[[#This Row],[ISR]]-Tabla15[[#This Row],[SFS]]-Tabla15[[#This Row],[AFP]]-Tabla15[[#This Row],[sneto]]</f>
        <v>0</v>
      </c>
      <c r="Q165" s="25">
        <v>10000</v>
      </c>
      <c r="R165" s="48" t="str">
        <f>_xlfn.XLOOKUP(Tabla15[[#This Row],[cedula]],Tabla8[Numero Documento],Tabla8[Gen])</f>
        <v>M</v>
      </c>
      <c r="S165" s="48" t="str">
        <f>_xlfn.XLOOKUP(Tabla15[[#This Row],[cedula]],Tabla8[Numero Documento],Tabla8[Lugar Funciones Codigo])</f>
        <v>01.83</v>
      </c>
    </row>
    <row r="166" spans="1:19" hidden="1">
      <c r="A166" s="48" t="s">
        <v>2540</v>
      </c>
      <c r="B166" s="48" t="s">
        <v>2679</v>
      </c>
      <c r="C166" s="48" t="s">
        <v>2570</v>
      </c>
      <c r="D166" s="48" t="str">
        <f>Tabla15[[#This Row],[cedula]]&amp;Tabla15[[#This Row],[prog]]&amp;LEFT(Tabla15[[#This Row],[TIPO]],3)</f>
        <v>0160015037701SEG</v>
      </c>
      <c r="E166" s="48" t="s">
        <v>2665</v>
      </c>
      <c r="F166" s="48" t="s">
        <v>895</v>
      </c>
      <c r="G166" s="48" t="s">
        <v>943</v>
      </c>
      <c r="H166" s="48" t="s">
        <v>244</v>
      </c>
      <c r="I166" s="73">
        <f>_xlfn.XLOOKUP(Tabla15[[#This Row],[cedula]],TCARRERA[CEDULA],TCARRERA[CATEGORIA DEL SERVIDOR],0)</f>
        <v>0</v>
      </c>
      <c r="J166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48" t="str">
        <f>IF(ISTEXT(Tabla15[[#This Row],[CARRERA]]),Tabla15[[#This Row],[CARRERA]],Tabla15[[#This Row],[STATUS]])</f>
        <v>SEGURIDAD</v>
      </c>
      <c r="L166" s="57">
        <v>10000</v>
      </c>
      <c r="M166" s="58"/>
      <c r="N166" s="57"/>
      <c r="O166" s="57"/>
      <c r="P166" s="25">
        <f>Tabla15[[#This Row],[sbruto]]-Tabla15[[#This Row],[ISR]]-Tabla15[[#This Row],[SFS]]-Tabla15[[#This Row],[AFP]]-Tabla15[[#This Row],[sneto]]</f>
        <v>0</v>
      </c>
      <c r="Q166" s="25">
        <v>10000</v>
      </c>
      <c r="R166" s="48" t="str">
        <f>_xlfn.XLOOKUP(Tabla15[[#This Row],[cedula]],Tabla8[Numero Documento],Tabla8[Gen])</f>
        <v>M</v>
      </c>
      <c r="S166" s="48" t="str">
        <f>_xlfn.XLOOKUP(Tabla15[[#This Row],[cedula]],Tabla8[Numero Documento],Tabla8[Lugar Funciones Codigo])</f>
        <v>01.83</v>
      </c>
    </row>
    <row r="167" spans="1:19" hidden="1">
      <c r="A167" s="48" t="s">
        <v>2541</v>
      </c>
      <c r="B167" s="48" t="s">
        <v>1375</v>
      </c>
      <c r="C167" s="48" t="s">
        <v>2570</v>
      </c>
      <c r="D167" s="48" t="str">
        <f>Tabla15[[#This Row],[cedula]]&amp;Tabla15[[#This Row],[prog]]&amp;LEFT(Tabla15[[#This Row],[TIPO]],3)</f>
        <v>0010564450401TRA</v>
      </c>
      <c r="E167" s="48" t="s">
        <v>872</v>
      </c>
      <c r="F167" s="48" t="s">
        <v>392</v>
      </c>
      <c r="G167" s="48" t="s">
        <v>943</v>
      </c>
      <c r="H167" s="48" t="s">
        <v>2536</v>
      </c>
      <c r="I167" s="73" t="str">
        <f>_xlfn.XLOOKUP(Tabla15[[#This Row],[cedula]],TCARRERA[CEDULA],TCARRERA[CATEGORIA DEL SERVIDOR],0)</f>
        <v>CARRERA ADMINISTRATIVA</v>
      </c>
      <c r="J167" s="4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67" s="48" t="str">
        <f>IF(ISTEXT(Tabla15[[#This Row],[CARRERA]]),Tabla15[[#This Row],[CARRERA]],Tabla15[[#This Row],[STATUS]])</f>
        <v>CARRERA ADMINISTRATIVA</v>
      </c>
      <c r="L167" s="57">
        <v>10000</v>
      </c>
      <c r="M167" s="61"/>
      <c r="N167" s="57">
        <v>304</v>
      </c>
      <c r="O167" s="57">
        <v>287</v>
      </c>
      <c r="P167" s="25">
        <f>Tabla15[[#This Row],[sbruto]]-Tabla15[[#This Row],[ISR]]-Tabla15[[#This Row],[SFS]]-Tabla15[[#This Row],[AFP]]-Tabla15[[#This Row],[sneto]]</f>
        <v>25</v>
      </c>
      <c r="Q167" s="25">
        <v>9384</v>
      </c>
      <c r="R167" s="48" t="str">
        <f>_xlfn.XLOOKUP(Tabla15[[#This Row],[cedula]],Tabla8[Numero Documento],Tabla8[Gen])</f>
        <v>M</v>
      </c>
      <c r="S167" s="48" t="str">
        <f>_xlfn.XLOOKUP(Tabla15[[#This Row],[cedula]],Tabla8[Numero Documento],Tabla8[Lugar Funciones Codigo])</f>
        <v>01.83</v>
      </c>
    </row>
    <row r="168" spans="1:19" hidden="1">
      <c r="A168" s="48" t="s">
        <v>2541</v>
      </c>
      <c r="B168" s="48" t="s">
        <v>1376</v>
      </c>
      <c r="C168" s="48" t="s">
        <v>2570</v>
      </c>
      <c r="D168" s="48" t="str">
        <f>Tabla15[[#This Row],[cedula]]&amp;Tabla15[[#This Row],[prog]]&amp;LEFT(Tabla15[[#This Row],[TIPO]],3)</f>
        <v>0820009893001TRA</v>
      </c>
      <c r="E168" s="48" t="s">
        <v>873</v>
      </c>
      <c r="F168" s="48" t="s">
        <v>8</v>
      </c>
      <c r="G168" s="48" t="s">
        <v>943</v>
      </c>
      <c r="H168" s="48" t="s">
        <v>2536</v>
      </c>
      <c r="I168" s="73" t="str">
        <f>_xlfn.XLOOKUP(Tabla15[[#This Row],[cedula]],TCARRERA[CEDULA],TCARRERA[CATEGORIA DEL SERVIDOR],0)</f>
        <v>CARRERA ADMINISTRATIVA</v>
      </c>
      <c r="J168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68" s="48" t="str">
        <f>IF(ISTEXT(Tabla15[[#This Row],[CARRERA]]),Tabla15[[#This Row],[CARRERA]],Tabla15[[#This Row],[STATUS]])</f>
        <v>CARRERA ADMINISTRATIVA</v>
      </c>
      <c r="L168" s="57">
        <v>10000</v>
      </c>
      <c r="M168" s="61"/>
      <c r="N168" s="57">
        <v>304</v>
      </c>
      <c r="O168" s="57">
        <v>287</v>
      </c>
      <c r="P168" s="25">
        <f>Tabla15[[#This Row],[sbruto]]-Tabla15[[#This Row],[ISR]]-Tabla15[[#This Row],[SFS]]-Tabla15[[#This Row],[AFP]]-Tabla15[[#This Row],[sneto]]</f>
        <v>375</v>
      </c>
      <c r="Q168" s="25">
        <v>9034</v>
      </c>
      <c r="R168" s="48" t="str">
        <f>_xlfn.XLOOKUP(Tabla15[[#This Row],[cedula]],Tabla8[Numero Documento],Tabla8[Gen])</f>
        <v>F</v>
      </c>
      <c r="S168" s="48" t="str">
        <f>_xlfn.XLOOKUP(Tabla15[[#This Row],[cedula]],Tabla8[Numero Documento],Tabla8[Lugar Funciones Codigo])</f>
        <v>01.83</v>
      </c>
    </row>
    <row r="169" spans="1:19" hidden="1">
      <c r="A169" s="48" t="s">
        <v>2540</v>
      </c>
      <c r="B169" s="48" t="s">
        <v>3166</v>
      </c>
      <c r="C169" s="48" t="s">
        <v>2570</v>
      </c>
      <c r="D169" s="48" t="str">
        <f>Tabla15[[#This Row],[cedula]]&amp;Tabla15[[#This Row],[prog]]&amp;LEFT(Tabla15[[#This Row],[TIPO]],3)</f>
        <v>4021368507201SEG</v>
      </c>
      <c r="E169" s="48" t="s">
        <v>3165</v>
      </c>
      <c r="F169" s="48" t="s">
        <v>895</v>
      </c>
      <c r="G169" s="48" t="s">
        <v>943</v>
      </c>
      <c r="H169" s="48" t="s">
        <v>244</v>
      </c>
      <c r="I169" s="73">
        <f>_xlfn.XLOOKUP(Tabla15[[#This Row],[cedula]],TCARRERA[CEDULA],TCARRERA[CATEGORIA DEL SERVIDOR],0)</f>
        <v>0</v>
      </c>
      <c r="J169" s="7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48" t="str">
        <f>IF(ISTEXT(Tabla15[[#This Row],[CARRERA]]),Tabla15[[#This Row],[CARRERA]],Tabla15[[#This Row],[STATUS]])</f>
        <v>SEGURIDAD</v>
      </c>
      <c r="L169" s="57">
        <v>10000</v>
      </c>
      <c r="M169" s="60"/>
      <c r="N169" s="57"/>
      <c r="O169" s="57"/>
      <c r="P169" s="25">
        <f>Tabla15[[#This Row],[sbruto]]-Tabla15[[#This Row],[ISR]]-Tabla15[[#This Row],[SFS]]-Tabla15[[#This Row],[AFP]]-Tabla15[[#This Row],[sneto]]</f>
        <v>0</v>
      </c>
      <c r="Q169" s="25">
        <v>10000</v>
      </c>
      <c r="R169" s="48" t="str">
        <f>_xlfn.XLOOKUP(Tabla15[[#This Row],[cedula]],Tabla8[Numero Documento],Tabla8[Gen])</f>
        <v>M</v>
      </c>
      <c r="S169" s="48" t="str">
        <f>_xlfn.XLOOKUP(Tabla15[[#This Row],[cedula]],Tabla8[Numero Documento],Tabla8[Lugar Funciones Codigo])</f>
        <v>01.83</v>
      </c>
    </row>
    <row r="170" spans="1:19" hidden="1">
      <c r="A170" s="48" t="s">
        <v>2540</v>
      </c>
      <c r="B170" s="48" t="s">
        <v>2551</v>
      </c>
      <c r="C170" s="48" t="s">
        <v>2570</v>
      </c>
      <c r="D170" s="48" t="str">
        <f>Tabla15[[#This Row],[cedula]]&amp;Tabla15[[#This Row],[prog]]&amp;LEFT(Tabla15[[#This Row],[TIPO]],3)</f>
        <v>0160011657601SEG</v>
      </c>
      <c r="E170" s="48" t="s">
        <v>2562</v>
      </c>
      <c r="F170" s="48" t="s">
        <v>895</v>
      </c>
      <c r="G170" s="48" t="s">
        <v>943</v>
      </c>
      <c r="H170" s="48" t="s">
        <v>244</v>
      </c>
      <c r="I170" s="73">
        <f>_xlfn.XLOOKUP(Tabla15[[#This Row],[cedula]],TCARRERA[CEDULA],TCARRERA[CATEGORIA DEL SERVIDOR],0)</f>
        <v>0</v>
      </c>
      <c r="J170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48" t="str">
        <f>IF(ISTEXT(Tabla15[[#This Row],[CARRERA]]),Tabla15[[#This Row],[CARRERA]],Tabla15[[#This Row],[STATUS]])</f>
        <v>SEGURIDAD</v>
      </c>
      <c r="L170" s="57">
        <v>10000</v>
      </c>
      <c r="M170" s="60"/>
      <c r="N170" s="57"/>
      <c r="O170" s="57"/>
      <c r="P170" s="25">
        <f>Tabla15[[#This Row],[sbruto]]-Tabla15[[#This Row],[ISR]]-Tabla15[[#This Row],[SFS]]-Tabla15[[#This Row],[AFP]]-Tabla15[[#This Row],[sneto]]</f>
        <v>0</v>
      </c>
      <c r="Q170" s="25">
        <v>10000</v>
      </c>
      <c r="R170" s="48" t="str">
        <f>_xlfn.XLOOKUP(Tabla15[[#This Row],[cedula]],Tabla8[Numero Documento],Tabla8[Gen])</f>
        <v>M</v>
      </c>
      <c r="S170" s="48" t="str">
        <f>_xlfn.XLOOKUP(Tabla15[[#This Row],[cedula]],Tabla8[Numero Documento],Tabla8[Lugar Funciones Codigo])</f>
        <v>01.83</v>
      </c>
    </row>
    <row r="171" spans="1:19" hidden="1">
      <c r="A171" s="48" t="s">
        <v>2540</v>
      </c>
      <c r="B171" s="48" t="s">
        <v>2457</v>
      </c>
      <c r="C171" s="48" t="s">
        <v>2570</v>
      </c>
      <c r="D171" s="48" t="str">
        <f>Tabla15[[#This Row],[cedula]]&amp;Tabla15[[#This Row],[prog]]&amp;LEFT(Tabla15[[#This Row],[TIPO]],3)</f>
        <v>4022728356701SEG</v>
      </c>
      <c r="E171" s="48" t="s">
        <v>1436</v>
      </c>
      <c r="F171" s="48" t="s">
        <v>895</v>
      </c>
      <c r="G171" s="48" t="s">
        <v>943</v>
      </c>
      <c r="H171" s="48" t="s">
        <v>244</v>
      </c>
      <c r="I171" s="73">
        <f>_xlfn.XLOOKUP(Tabla15[[#This Row],[cedula]],TCARRERA[CEDULA],TCARRERA[CATEGORIA DEL SERVIDOR],0)</f>
        <v>0</v>
      </c>
      <c r="J171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48" t="str">
        <f>IF(ISTEXT(Tabla15[[#This Row],[CARRERA]]),Tabla15[[#This Row],[CARRERA]],Tabla15[[#This Row],[STATUS]])</f>
        <v>SEGURIDAD</v>
      </c>
      <c r="L171" s="57">
        <v>10000</v>
      </c>
      <c r="M171" s="61"/>
      <c r="N171" s="57"/>
      <c r="O171" s="57"/>
      <c r="P171" s="25">
        <f>Tabla15[[#This Row],[sbruto]]-Tabla15[[#This Row],[ISR]]-Tabla15[[#This Row],[SFS]]-Tabla15[[#This Row],[AFP]]-Tabla15[[#This Row],[sneto]]</f>
        <v>0</v>
      </c>
      <c r="Q171" s="25">
        <v>10000</v>
      </c>
      <c r="R171" s="48" t="str">
        <f>_xlfn.XLOOKUP(Tabla15[[#This Row],[cedula]],Tabla8[Numero Documento],Tabla8[Gen])</f>
        <v>M</v>
      </c>
      <c r="S171" s="48" t="str">
        <f>_xlfn.XLOOKUP(Tabla15[[#This Row],[cedula]],Tabla8[Numero Documento],Tabla8[Lugar Funciones Codigo])</f>
        <v>01.83</v>
      </c>
    </row>
    <row r="172" spans="1:19" hidden="1">
      <c r="A172" s="48" t="s">
        <v>2540</v>
      </c>
      <c r="B172" s="48" t="s">
        <v>2459</v>
      </c>
      <c r="C172" s="48" t="s">
        <v>2570</v>
      </c>
      <c r="D172" s="48" t="str">
        <f>Tabla15[[#This Row],[cedula]]&amp;Tabla15[[#This Row],[prog]]&amp;LEFT(Tabla15[[#This Row],[TIPO]],3)</f>
        <v>4022357499301SEG</v>
      </c>
      <c r="E172" s="48" t="s">
        <v>1595</v>
      </c>
      <c r="F172" s="48" t="s">
        <v>895</v>
      </c>
      <c r="G172" s="48" t="s">
        <v>943</v>
      </c>
      <c r="H172" s="48" t="s">
        <v>244</v>
      </c>
      <c r="I172" s="73">
        <f>_xlfn.XLOOKUP(Tabla15[[#This Row],[cedula]],TCARRERA[CEDULA],TCARRERA[CATEGORIA DEL SERVIDOR],0)</f>
        <v>0</v>
      </c>
      <c r="J172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48" t="str">
        <f>IF(ISTEXT(Tabla15[[#This Row],[CARRERA]]),Tabla15[[#This Row],[CARRERA]],Tabla15[[#This Row],[STATUS]])</f>
        <v>SEGURIDAD</v>
      </c>
      <c r="L172" s="57">
        <v>10000</v>
      </c>
      <c r="M172" s="61"/>
      <c r="N172" s="57"/>
      <c r="O172" s="57"/>
      <c r="P172" s="25">
        <f>Tabla15[[#This Row],[sbruto]]-Tabla15[[#This Row],[ISR]]-Tabla15[[#This Row],[SFS]]-Tabla15[[#This Row],[AFP]]-Tabla15[[#This Row],[sneto]]</f>
        <v>0</v>
      </c>
      <c r="Q172" s="25">
        <v>10000</v>
      </c>
      <c r="R172" s="48" t="str">
        <f>_xlfn.XLOOKUP(Tabla15[[#This Row],[cedula]],Tabla8[Numero Documento],Tabla8[Gen])</f>
        <v>F</v>
      </c>
      <c r="S172" s="48" t="str">
        <f>_xlfn.XLOOKUP(Tabla15[[#This Row],[cedula]],Tabla8[Numero Documento],Tabla8[Lugar Funciones Codigo])</f>
        <v>01.83</v>
      </c>
    </row>
    <row r="173" spans="1:19" hidden="1">
      <c r="A173" s="48" t="s">
        <v>2540</v>
      </c>
      <c r="B173" s="48" t="s">
        <v>3260</v>
      </c>
      <c r="C173" s="48" t="s">
        <v>2570</v>
      </c>
      <c r="D173" s="48" t="str">
        <f>Tabla15[[#This Row],[cedula]]&amp;Tabla15[[#This Row],[prog]]&amp;LEFT(Tabla15[[#This Row],[TIPO]],3)</f>
        <v>0760022149801SEG</v>
      </c>
      <c r="E173" s="48" t="s">
        <v>3281</v>
      </c>
      <c r="F173" s="48" t="s">
        <v>895</v>
      </c>
      <c r="G173" s="48" t="s">
        <v>943</v>
      </c>
      <c r="H173" s="48" t="s">
        <v>244</v>
      </c>
      <c r="I173" s="73">
        <f>_xlfn.XLOOKUP(Tabla15[[#This Row],[cedula]],TCARRERA[CEDULA],TCARRERA[CATEGORIA DEL SERVIDOR],0)</f>
        <v>0</v>
      </c>
      <c r="J173" s="7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48" t="str">
        <f>IF(ISTEXT(Tabla15[[#This Row],[CARRERA]]),Tabla15[[#This Row],[CARRERA]],Tabla15[[#This Row],[STATUS]])</f>
        <v>SEGURIDAD</v>
      </c>
      <c r="L173" s="57">
        <v>10000</v>
      </c>
      <c r="M173" s="60"/>
      <c r="N173" s="57"/>
      <c r="O173" s="57"/>
      <c r="P173" s="25">
        <f>Tabla15[[#This Row],[sbruto]]-Tabla15[[#This Row],[ISR]]-Tabla15[[#This Row],[SFS]]-Tabla15[[#This Row],[AFP]]-Tabla15[[#This Row],[sneto]]</f>
        <v>0</v>
      </c>
      <c r="Q173" s="25">
        <v>10000</v>
      </c>
      <c r="R173" s="48" t="str">
        <f>_xlfn.XLOOKUP(Tabla15[[#This Row],[cedula]],Tabla8[Numero Documento],Tabla8[Gen])</f>
        <v>M</v>
      </c>
      <c r="S173" s="48" t="str">
        <f>_xlfn.XLOOKUP(Tabla15[[#This Row],[cedula]],Tabla8[Numero Documento],Tabla8[Lugar Funciones Codigo])</f>
        <v>01.83</v>
      </c>
    </row>
    <row r="174" spans="1:19" hidden="1">
      <c r="A174" s="48" t="s">
        <v>2540</v>
      </c>
      <c r="B174" s="48" t="s">
        <v>3347</v>
      </c>
      <c r="C174" s="48" t="s">
        <v>2570</v>
      </c>
      <c r="D174" s="48" t="str">
        <f>Tabla15[[#This Row],[cedula]]&amp;Tabla15[[#This Row],[prog]]&amp;LEFT(Tabla15[[#This Row],[TIPO]],3)</f>
        <v>2230140676901SEG</v>
      </c>
      <c r="E174" s="48" t="s">
        <v>3365</v>
      </c>
      <c r="F174" s="48" t="s">
        <v>895</v>
      </c>
      <c r="G174" s="48" t="s">
        <v>943</v>
      </c>
      <c r="H174" s="48" t="s">
        <v>244</v>
      </c>
      <c r="I174" s="73">
        <f>_xlfn.XLOOKUP(Tabla15[[#This Row],[cedula]],TCARRERA[CEDULA],TCARRERA[CATEGORIA DEL SERVIDOR],0)</f>
        <v>0</v>
      </c>
      <c r="J174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48" t="str">
        <f>IF(ISTEXT(Tabla15[[#This Row],[CARRERA]]),Tabla15[[#This Row],[CARRERA]],Tabla15[[#This Row],[STATUS]])</f>
        <v>SEGURIDAD</v>
      </c>
      <c r="L174" s="57">
        <v>10000</v>
      </c>
      <c r="M174" s="61"/>
      <c r="N174" s="57"/>
      <c r="O174" s="57"/>
      <c r="P174" s="25">
        <f>Tabla15[[#This Row],[sbruto]]-Tabla15[[#This Row],[ISR]]-Tabla15[[#This Row],[SFS]]-Tabla15[[#This Row],[AFP]]-Tabla15[[#This Row],[sneto]]</f>
        <v>0</v>
      </c>
      <c r="Q174" s="25">
        <v>10000</v>
      </c>
      <c r="R174" s="48" t="str">
        <f>_xlfn.XLOOKUP(Tabla15[[#This Row],[cedula]],Tabla8[Numero Documento],Tabla8[Gen])</f>
        <v>F</v>
      </c>
      <c r="S174" s="48" t="str">
        <f>_xlfn.XLOOKUP(Tabla15[[#This Row],[cedula]],Tabla8[Numero Documento],Tabla8[Lugar Funciones Codigo])</f>
        <v>01.83</v>
      </c>
    </row>
    <row r="175" spans="1:19" hidden="1">
      <c r="A175" s="48" t="s">
        <v>2540</v>
      </c>
      <c r="B175" s="48" t="s">
        <v>2680</v>
      </c>
      <c r="C175" s="48" t="s">
        <v>2570</v>
      </c>
      <c r="D175" s="48" t="str">
        <f>Tabla15[[#This Row],[cedula]]&amp;Tabla15[[#This Row],[prog]]&amp;LEFT(Tabla15[[#This Row],[TIPO]],3)</f>
        <v>1310000824501SEG</v>
      </c>
      <c r="E175" s="48" t="s">
        <v>2666</v>
      </c>
      <c r="F175" s="48" t="s">
        <v>895</v>
      </c>
      <c r="G175" s="48" t="s">
        <v>943</v>
      </c>
      <c r="H175" s="48" t="s">
        <v>244</v>
      </c>
      <c r="I175" s="73">
        <f>_xlfn.XLOOKUP(Tabla15[[#This Row],[cedula]],TCARRERA[CEDULA],TCARRERA[CATEGORIA DEL SERVIDOR],0)</f>
        <v>0</v>
      </c>
      <c r="J175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48" t="str">
        <f>IF(ISTEXT(Tabla15[[#This Row],[CARRERA]]),Tabla15[[#This Row],[CARRERA]],Tabla15[[#This Row],[STATUS]])</f>
        <v>SEGURIDAD</v>
      </c>
      <c r="L175" s="57">
        <v>10000</v>
      </c>
      <c r="M175" s="61"/>
      <c r="N175" s="57"/>
      <c r="O175" s="57"/>
      <c r="P175" s="25">
        <f>Tabla15[[#This Row],[sbruto]]-Tabla15[[#This Row],[ISR]]-Tabla15[[#This Row],[SFS]]-Tabla15[[#This Row],[AFP]]-Tabla15[[#This Row],[sneto]]</f>
        <v>0</v>
      </c>
      <c r="Q175" s="25">
        <v>10000</v>
      </c>
      <c r="R175" s="48" t="str">
        <f>_xlfn.XLOOKUP(Tabla15[[#This Row],[cedula]],Tabla8[Numero Documento],Tabla8[Gen])</f>
        <v>M</v>
      </c>
      <c r="S175" s="48" t="str">
        <f>_xlfn.XLOOKUP(Tabla15[[#This Row],[cedula]],Tabla8[Numero Documento],Tabla8[Lugar Funciones Codigo])</f>
        <v>01.83</v>
      </c>
    </row>
    <row r="176" spans="1:19" hidden="1">
      <c r="A176" s="48" t="s">
        <v>2540</v>
      </c>
      <c r="B176" s="48" t="s">
        <v>2463</v>
      </c>
      <c r="C176" s="48" t="s">
        <v>2570</v>
      </c>
      <c r="D176" s="48" t="str">
        <f>Tabla15[[#This Row],[cedula]]&amp;Tabla15[[#This Row],[prog]]&amp;LEFT(Tabla15[[#This Row],[TIPO]],3)</f>
        <v>0011259722401SEG</v>
      </c>
      <c r="E176" s="48" t="s">
        <v>1535</v>
      </c>
      <c r="F176" s="48" t="s">
        <v>895</v>
      </c>
      <c r="G176" s="48" t="s">
        <v>943</v>
      </c>
      <c r="H176" s="48" t="s">
        <v>244</v>
      </c>
      <c r="I176" s="73">
        <f>_xlfn.XLOOKUP(Tabla15[[#This Row],[cedula]],TCARRERA[CEDULA],TCARRERA[CATEGORIA DEL SERVIDOR],0)</f>
        <v>0</v>
      </c>
      <c r="J176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48" t="str">
        <f>IF(ISTEXT(Tabla15[[#This Row],[CARRERA]]),Tabla15[[#This Row],[CARRERA]],Tabla15[[#This Row],[STATUS]])</f>
        <v>SEGURIDAD</v>
      </c>
      <c r="L176" s="57">
        <v>10000</v>
      </c>
      <c r="M176" s="58"/>
      <c r="N176" s="57"/>
      <c r="O176" s="57"/>
      <c r="P176" s="25">
        <f>Tabla15[[#This Row],[sbruto]]-Tabla15[[#This Row],[ISR]]-Tabla15[[#This Row],[SFS]]-Tabla15[[#This Row],[AFP]]-Tabla15[[#This Row],[sneto]]</f>
        <v>0</v>
      </c>
      <c r="Q176" s="25">
        <v>10000</v>
      </c>
      <c r="R176" s="48" t="str">
        <f>_xlfn.XLOOKUP(Tabla15[[#This Row],[cedula]],Tabla8[Numero Documento],Tabla8[Gen])</f>
        <v>M</v>
      </c>
      <c r="S176" s="48" t="str">
        <f>_xlfn.XLOOKUP(Tabla15[[#This Row],[cedula]],Tabla8[Numero Documento],Tabla8[Lugar Funciones Codigo])</f>
        <v>01.83</v>
      </c>
    </row>
    <row r="177" spans="1:19" hidden="1">
      <c r="A177" s="48" t="s">
        <v>2540</v>
      </c>
      <c r="B177" s="48" t="s">
        <v>2466</v>
      </c>
      <c r="C177" s="48" t="s">
        <v>2570</v>
      </c>
      <c r="D177" s="48" t="str">
        <f>Tabla15[[#This Row],[cedula]]&amp;Tabla15[[#This Row],[prog]]&amp;LEFT(Tabla15[[#This Row],[TIPO]],3)</f>
        <v>4021353650701SEG</v>
      </c>
      <c r="E177" s="48" t="s">
        <v>1586</v>
      </c>
      <c r="F177" s="48" t="s">
        <v>895</v>
      </c>
      <c r="G177" s="48" t="s">
        <v>943</v>
      </c>
      <c r="H177" s="48" t="s">
        <v>244</v>
      </c>
      <c r="I177" s="73">
        <f>_xlfn.XLOOKUP(Tabla15[[#This Row],[cedula]],TCARRERA[CEDULA],TCARRERA[CATEGORIA DEL SERVIDOR],0)</f>
        <v>0</v>
      </c>
      <c r="J177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48" t="str">
        <f>IF(ISTEXT(Tabla15[[#This Row],[CARRERA]]),Tabla15[[#This Row],[CARRERA]],Tabla15[[#This Row],[STATUS]])</f>
        <v>SEGURIDAD</v>
      </c>
      <c r="L177" s="57">
        <v>10000</v>
      </c>
      <c r="M177" s="61"/>
      <c r="N177" s="57"/>
      <c r="O177" s="57"/>
      <c r="P177" s="25">
        <f>Tabla15[[#This Row],[sbruto]]-Tabla15[[#This Row],[ISR]]-Tabla15[[#This Row],[SFS]]-Tabla15[[#This Row],[AFP]]-Tabla15[[#This Row],[sneto]]</f>
        <v>0</v>
      </c>
      <c r="Q177" s="25">
        <v>10000</v>
      </c>
      <c r="R177" s="48" t="str">
        <f>_xlfn.XLOOKUP(Tabla15[[#This Row],[cedula]],Tabla8[Numero Documento],Tabla8[Gen])</f>
        <v>M</v>
      </c>
      <c r="S177" s="48" t="str">
        <f>_xlfn.XLOOKUP(Tabla15[[#This Row],[cedula]],Tabla8[Numero Documento],Tabla8[Lugar Funciones Codigo])</f>
        <v>01.83</v>
      </c>
    </row>
    <row r="178" spans="1:19" hidden="1">
      <c r="A178" s="48" t="s">
        <v>2540</v>
      </c>
      <c r="B178" s="48" t="s">
        <v>3348</v>
      </c>
      <c r="C178" s="48" t="s">
        <v>2570</v>
      </c>
      <c r="D178" s="48" t="str">
        <f>Tabla15[[#This Row],[cedula]]&amp;Tabla15[[#This Row],[prog]]&amp;LEFT(Tabla15[[#This Row],[TIPO]],3)</f>
        <v>0780014831901SEG</v>
      </c>
      <c r="E178" s="48" t="s">
        <v>3366</v>
      </c>
      <c r="F178" s="48" t="s">
        <v>895</v>
      </c>
      <c r="G178" s="48" t="s">
        <v>943</v>
      </c>
      <c r="H178" s="48" t="s">
        <v>244</v>
      </c>
      <c r="I178" s="73">
        <f>_xlfn.XLOOKUP(Tabla15[[#This Row],[cedula]],TCARRERA[CEDULA],TCARRERA[CATEGORIA DEL SERVIDOR],0)</f>
        <v>0</v>
      </c>
      <c r="J178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48" t="str">
        <f>IF(ISTEXT(Tabla15[[#This Row],[CARRERA]]),Tabla15[[#This Row],[CARRERA]],Tabla15[[#This Row],[STATUS]])</f>
        <v>SEGURIDAD</v>
      </c>
      <c r="L178" s="57">
        <v>10000</v>
      </c>
      <c r="M178" s="61"/>
      <c r="N178" s="57"/>
      <c r="O178" s="57"/>
      <c r="P178" s="25">
        <f>Tabla15[[#This Row],[sbruto]]-Tabla15[[#This Row],[ISR]]-Tabla15[[#This Row],[SFS]]-Tabla15[[#This Row],[AFP]]-Tabla15[[#This Row],[sneto]]</f>
        <v>0</v>
      </c>
      <c r="Q178" s="25">
        <v>10000</v>
      </c>
      <c r="R178" s="48" t="str">
        <f>_xlfn.XLOOKUP(Tabla15[[#This Row],[cedula]],Tabla8[Numero Documento],Tabla8[Gen])</f>
        <v>M</v>
      </c>
      <c r="S178" s="48" t="str">
        <f>_xlfn.XLOOKUP(Tabla15[[#This Row],[cedula]],Tabla8[Numero Documento],Tabla8[Lugar Funciones Codigo])</f>
        <v>01.83</v>
      </c>
    </row>
    <row r="179" spans="1:19" hidden="1">
      <c r="A179" s="48" t="s">
        <v>2541</v>
      </c>
      <c r="B179" s="48" t="s">
        <v>2407</v>
      </c>
      <c r="C179" s="48" t="s">
        <v>2570</v>
      </c>
      <c r="D179" s="48" t="str">
        <f>Tabla15[[#This Row],[cedula]]&amp;Tabla15[[#This Row],[prog]]&amp;LEFT(Tabla15[[#This Row],[TIPO]],3)</f>
        <v>0011074372101TRA</v>
      </c>
      <c r="E179" s="48" t="s">
        <v>874</v>
      </c>
      <c r="F179" s="48" t="s">
        <v>875</v>
      </c>
      <c r="G179" s="48" t="s">
        <v>943</v>
      </c>
      <c r="H179" s="48" t="s">
        <v>2536</v>
      </c>
      <c r="I179" s="73">
        <f>_xlfn.XLOOKUP(Tabla15[[#This Row],[cedula]],TCARRERA[CEDULA],TCARRERA[CATEGORIA DEL SERVIDOR],0)</f>
        <v>0</v>
      </c>
      <c r="J179" s="4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79" s="48" t="str">
        <f>IF(ISTEXT(Tabla15[[#This Row],[CARRERA]]),Tabla15[[#This Row],[CARRERA]],Tabla15[[#This Row],[STATUS]])</f>
        <v>TRAMITE DE PENSION</v>
      </c>
      <c r="L179" s="57">
        <v>10000</v>
      </c>
      <c r="M179" s="61"/>
      <c r="N179" s="57">
        <v>304</v>
      </c>
      <c r="O179" s="57">
        <v>287</v>
      </c>
      <c r="P179" s="25">
        <f>Tabla15[[#This Row],[sbruto]]-Tabla15[[#This Row],[ISR]]-Tabla15[[#This Row],[SFS]]-Tabla15[[#This Row],[AFP]]-Tabla15[[#This Row],[sneto]]</f>
        <v>375</v>
      </c>
      <c r="Q179" s="25">
        <v>9034</v>
      </c>
      <c r="R179" s="48" t="str">
        <f>_xlfn.XLOOKUP(Tabla15[[#This Row],[cedula]],Tabla8[Numero Documento],Tabla8[Gen])</f>
        <v>F</v>
      </c>
      <c r="S179" s="48" t="str">
        <f>_xlfn.XLOOKUP(Tabla15[[#This Row],[cedula]],Tabla8[Numero Documento],Tabla8[Lugar Funciones Codigo])</f>
        <v>01.83</v>
      </c>
    </row>
    <row r="180" spans="1:19" hidden="1">
      <c r="A180" s="48" t="s">
        <v>2540</v>
      </c>
      <c r="B180" s="48" t="s">
        <v>2594</v>
      </c>
      <c r="C180" s="48" t="s">
        <v>2570</v>
      </c>
      <c r="D180" s="48" t="str">
        <f>Tabla15[[#This Row],[cedula]]&amp;Tabla15[[#This Row],[prog]]&amp;LEFT(Tabla15[[#This Row],[TIPO]],3)</f>
        <v>0160018152101SEG</v>
      </c>
      <c r="E180" s="48" t="s">
        <v>2593</v>
      </c>
      <c r="F180" s="48" t="s">
        <v>895</v>
      </c>
      <c r="G180" s="48" t="s">
        <v>943</v>
      </c>
      <c r="H180" s="48" t="s">
        <v>244</v>
      </c>
      <c r="I180" s="73">
        <f>_xlfn.XLOOKUP(Tabla15[[#This Row],[cedula]],TCARRERA[CEDULA],TCARRERA[CATEGORIA DEL SERVIDOR],0)</f>
        <v>0</v>
      </c>
      <c r="J180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48" t="str">
        <f>IF(ISTEXT(Tabla15[[#This Row],[CARRERA]]),Tabla15[[#This Row],[CARRERA]],Tabla15[[#This Row],[STATUS]])</f>
        <v>SEGURIDAD</v>
      </c>
      <c r="L180" s="57">
        <v>10000</v>
      </c>
      <c r="M180" s="58"/>
      <c r="N180" s="57"/>
      <c r="O180" s="57"/>
      <c r="P180" s="25">
        <f>Tabla15[[#This Row],[sbruto]]-Tabla15[[#This Row],[ISR]]-Tabla15[[#This Row],[SFS]]-Tabla15[[#This Row],[AFP]]-Tabla15[[#This Row],[sneto]]</f>
        <v>0</v>
      </c>
      <c r="Q180" s="25">
        <v>10000</v>
      </c>
      <c r="R180" s="48" t="str">
        <f>_xlfn.XLOOKUP(Tabla15[[#This Row],[cedula]],Tabla8[Numero Documento],Tabla8[Gen])</f>
        <v>M</v>
      </c>
      <c r="S180" s="48" t="str">
        <f>_xlfn.XLOOKUP(Tabla15[[#This Row],[cedula]],Tabla8[Numero Documento],Tabla8[Lugar Funciones Codigo])</f>
        <v>01.83</v>
      </c>
    </row>
    <row r="181" spans="1:19" hidden="1">
      <c r="A181" s="48" t="s">
        <v>2540</v>
      </c>
      <c r="B181" s="48" t="s">
        <v>2468</v>
      </c>
      <c r="C181" s="48" t="s">
        <v>2570</v>
      </c>
      <c r="D181" s="48" t="str">
        <f>Tabla15[[#This Row],[cedula]]&amp;Tabla15[[#This Row],[prog]]&amp;LEFT(Tabla15[[#This Row],[TIPO]],3)</f>
        <v>0200012918501SEG</v>
      </c>
      <c r="E181" s="48" t="s">
        <v>1559</v>
      </c>
      <c r="F181" s="48" t="s">
        <v>895</v>
      </c>
      <c r="G181" s="48" t="s">
        <v>943</v>
      </c>
      <c r="H181" s="48" t="s">
        <v>244</v>
      </c>
      <c r="I181" s="73">
        <f>_xlfn.XLOOKUP(Tabla15[[#This Row],[cedula]],TCARRERA[CEDULA],TCARRERA[CATEGORIA DEL SERVIDOR],0)</f>
        <v>0</v>
      </c>
      <c r="J181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48" t="str">
        <f>IF(ISTEXT(Tabla15[[#This Row],[CARRERA]]),Tabla15[[#This Row],[CARRERA]],Tabla15[[#This Row],[STATUS]])</f>
        <v>SEGURIDAD</v>
      </c>
      <c r="L181" s="57">
        <v>10000</v>
      </c>
      <c r="M181" s="61"/>
      <c r="N181" s="57"/>
      <c r="O181" s="57"/>
      <c r="P181" s="25">
        <f>Tabla15[[#This Row],[sbruto]]-Tabla15[[#This Row],[ISR]]-Tabla15[[#This Row],[SFS]]-Tabla15[[#This Row],[AFP]]-Tabla15[[#This Row],[sneto]]</f>
        <v>0</v>
      </c>
      <c r="Q181" s="25">
        <v>10000</v>
      </c>
      <c r="R181" s="48" t="str">
        <f>_xlfn.XLOOKUP(Tabla15[[#This Row],[cedula]],Tabla8[Numero Documento],Tabla8[Gen])</f>
        <v>M</v>
      </c>
      <c r="S181" s="48" t="str">
        <f>_xlfn.XLOOKUP(Tabla15[[#This Row],[cedula]],Tabla8[Numero Documento],Tabla8[Lugar Funciones Codigo])</f>
        <v>01.83</v>
      </c>
    </row>
    <row r="182" spans="1:19" hidden="1">
      <c r="A182" s="48" t="s">
        <v>2540</v>
      </c>
      <c r="B182" s="48" t="s">
        <v>2469</v>
      </c>
      <c r="C182" s="48" t="s">
        <v>2570</v>
      </c>
      <c r="D182" s="48" t="str">
        <f>Tabla15[[#This Row],[cedula]]&amp;Tabla15[[#This Row],[prog]]&amp;LEFT(Tabla15[[#This Row],[TIPO]],3)</f>
        <v>0011751558501SEG</v>
      </c>
      <c r="E182" s="48" t="s">
        <v>1091</v>
      </c>
      <c r="F182" s="48" t="s">
        <v>895</v>
      </c>
      <c r="G182" s="48" t="s">
        <v>943</v>
      </c>
      <c r="H182" s="48" t="s">
        <v>244</v>
      </c>
      <c r="I182" s="73">
        <f>_xlfn.XLOOKUP(Tabla15[[#This Row],[cedula]],TCARRERA[CEDULA],TCARRERA[CATEGORIA DEL SERVIDOR],0)</f>
        <v>0</v>
      </c>
      <c r="J182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48" t="str">
        <f>IF(ISTEXT(Tabla15[[#This Row],[CARRERA]]),Tabla15[[#This Row],[CARRERA]],Tabla15[[#This Row],[STATUS]])</f>
        <v>SEGURIDAD</v>
      </c>
      <c r="L182" s="57">
        <v>10000</v>
      </c>
      <c r="M182" s="61"/>
      <c r="N182" s="57"/>
      <c r="O182" s="57"/>
      <c r="P182" s="25">
        <f>Tabla15[[#This Row],[sbruto]]-Tabla15[[#This Row],[ISR]]-Tabla15[[#This Row],[SFS]]-Tabla15[[#This Row],[AFP]]-Tabla15[[#This Row],[sneto]]</f>
        <v>0</v>
      </c>
      <c r="Q182" s="25">
        <v>10000</v>
      </c>
      <c r="R182" s="48" t="str">
        <f>_xlfn.XLOOKUP(Tabla15[[#This Row],[cedula]],Tabla8[Numero Documento],Tabla8[Gen])</f>
        <v>M</v>
      </c>
      <c r="S182" s="48" t="str">
        <f>_xlfn.XLOOKUP(Tabla15[[#This Row],[cedula]],Tabla8[Numero Documento],Tabla8[Lugar Funciones Codigo])</f>
        <v>01.83</v>
      </c>
    </row>
    <row r="183" spans="1:19" hidden="1">
      <c r="A183" s="48" t="s">
        <v>2540</v>
      </c>
      <c r="B183" s="48" t="s">
        <v>2750</v>
      </c>
      <c r="C183" s="48" t="s">
        <v>2570</v>
      </c>
      <c r="D183" s="48" t="str">
        <f>Tabla15[[#This Row],[cedula]]&amp;Tabla15[[#This Row],[prog]]&amp;LEFT(Tabla15[[#This Row],[TIPO]],3)</f>
        <v>0820022691101SEG</v>
      </c>
      <c r="E183" s="48" t="s">
        <v>2722</v>
      </c>
      <c r="F183" s="48" t="s">
        <v>895</v>
      </c>
      <c r="G183" s="48" t="s">
        <v>943</v>
      </c>
      <c r="H183" s="48" t="s">
        <v>244</v>
      </c>
      <c r="I183" s="73">
        <f>_xlfn.XLOOKUP(Tabla15[[#This Row],[cedula]],TCARRERA[CEDULA],TCARRERA[CATEGORIA DEL SERVIDOR],0)</f>
        <v>0</v>
      </c>
      <c r="J183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48" t="str">
        <f>IF(ISTEXT(Tabla15[[#This Row],[CARRERA]]),Tabla15[[#This Row],[CARRERA]],Tabla15[[#This Row],[STATUS]])</f>
        <v>SEGURIDAD</v>
      </c>
      <c r="L183" s="57">
        <v>10000</v>
      </c>
      <c r="M183" s="60"/>
      <c r="N183" s="57"/>
      <c r="O183" s="57"/>
      <c r="P183" s="25">
        <f>Tabla15[[#This Row],[sbruto]]-Tabla15[[#This Row],[ISR]]-Tabla15[[#This Row],[SFS]]-Tabla15[[#This Row],[AFP]]-Tabla15[[#This Row],[sneto]]</f>
        <v>0</v>
      </c>
      <c r="Q183" s="25">
        <v>10000</v>
      </c>
      <c r="R183" s="48" t="str">
        <f>_xlfn.XLOOKUP(Tabla15[[#This Row],[cedula]],Tabla8[Numero Documento],Tabla8[Gen])</f>
        <v>M</v>
      </c>
      <c r="S183" s="48" t="str">
        <f>_xlfn.XLOOKUP(Tabla15[[#This Row],[cedula]],Tabla8[Numero Documento],Tabla8[Lugar Funciones Codigo])</f>
        <v>01.83</v>
      </c>
    </row>
    <row r="184" spans="1:19" hidden="1">
      <c r="A184" s="48" t="s">
        <v>2540</v>
      </c>
      <c r="B184" s="48" t="s">
        <v>2470</v>
      </c>
      <c r="C184" s="48" t="s">
        <v>2570</v>
      </c>
      <c r="D184" s="48" t="str">
        <f>Tabla15[[#This Row],[cedula]]&amp;Tabla15[[#This Row],[prog]]&amp;LEFT(Tabla15[[#This Row],[TIPO]],3)</f>
        <v>0100117383801SEG</v>
      </c>
      <c r="E184" s="48" t="s">
        <v>1549</v>
      </c>
      <c r="F184" s="48" t="s">
        <v>895</v>
      </c>
      <c r="G184" s="48" t="s">
        <v>943</v>
      </c>
      <c r="H184" s="48" t="s">
        <v>244</v>
      </c>
      <c r="I184" s="73">
        <f>_xlfn.XLOOKUP(Tabla15[[#This Row],[cedula]],TCARRERA[CEDULA],TCARRERA[CATEGORIA DEL SERVIDOR],0)</f>
        <v>0</v>
      </c>
      <c r="J184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48" t="str">
        <f>IF(ISTEXT(Tabla15[[#This Row],[CARRERA]]),Tabla15[[#This Row],[CARRERA]],Tabla15[[#This Row],[STATUS]])</f>
        <v>SEGURIDAD</v>
      </c>
      <c r="L184" s="57">
        <v>10000</v>
      </c>
      <c r="M184" s="57"/>
      <c r="N184" s="57"/>
      <c r="O184" s="57"/>
      <c r="P184" s="25">
        <f>Tabla15[[#This Row],[sbruto]]-Tabla15[[#This Row],[ISR]]-Tabla15[[#This Row],[SFS]]-Tabla15[[#This Row],[AFP]]-Tabla15[[#This Row],[sneto]]</f>
        <v>0</v>
      </c>
      <c r="Q184" s="25">
        <v>10000</v>
      </c>
      <c r="R184" s="48" t="str">
        <f>_xlfn.XLOOKUP(Tabla15[[#This Row],[cedula]],Tabla8[Numero Documento],Tabla8[Gen])</f>
        <v>M</v>
      </c>
      <c r="S184" s="48" t="str">
        <f>_xlfn.XLOOKUP(Tabla15[[#This Row],[cedula]],Tabla8[Numero Documento],Tabla8[Lugar Funciones Codigo])</f>
        <v>01.83</v>
      </c>
    </row>
    <row r="185" spans="1:19" hidden="1">
      <c r="A185" s="48" t="s">
        <v>2540</v>
      </c>
      <c r="B185" s="48" t="s">
        <v>2822</v>
      </c>
      <c r="C185" s="48" t="s">
        <v>2570</v>
      </c>
      <c r="D185" s="48" t="str">
        <f>Tabla15[[#This Row],[cedula]]&amp;Tabla15[[#This Row],[prog]]&amp;LEFT(Tabla15[[#This Row],[TIPO]],3)</f>
        <v>0760022474001SEG</v>
      </c>
      <c r="E185" s="48" t="s">
        <v>2821</v>
      </c>
      <c r="F185" s="48" t="s">
        <v>895</v>
      </c>
      <c r="G185" s="48" t="s">
        <v>943</v>
      </c>
      <c r="H185" s="48" t="s">
        <v>244</v>
      </c>
      <c r="I185" s="73">
        <f>_xlfn.XLOOKUP(Tabla15[[#This Row],[cedula]],TCARRERA[CEDULA],TCARRERA[CATEGORIA DEL SERVIDOR],0)</f>
        <v>0</v>
      </c>
      <c r="J185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48" t="str">
        <f>IF(ISTEXT(Tabla15[[#This Row],[CARRERA]]),Tabla15[[#This Row],[CARRERA]],Tabla15[[#This Row],[STATUS]])</f>
        <v>SEGURIDAD</v>
      </c>
      <c r="L185" s="57">
        <v>10000</v>
      </c>
      <c r="M185" s="61"/>
      <c r="N185" s="57"/>
      <c r="O185" s="57"/>
      <c r="P185" s="25">
        <f>Tabla15[[#This Row],[sbruto]]-Tabla15[[#This Row],[ISR]]-Tabla15[[#This Row],[SFS]]-Tabla15[[#This Row],[AFP]]-Tabla15[[#This Row],[sneto]]</f>
        <v>0</v>
      </c>
      <c r="Q185" s="25">
        <v>10000</v>
      </c>
      <c r="R185" s="48" t="str">
        <f>_xlfn.XLOOKUP(Tabla15[[#This Row],[cedula]],Tabla8[Numero Documento],Tabla8[Gen])</f>
        <v>M</v>
      </c>
      <c r="S185" s="48" t="str">
        <f>_xlfn.XLOOKUP(Tabla15[[#This Row],[cedula]],Tabla8[Numero Documento],Tabla8[Lugar Funciones Codigo])</f>
        <v>01.83</v>
      </c>
    </row>
    <row r="186" spans="1:19" hidden="1">
      <c r="A186" s="48" t="s">
        <v>2540</v>
      </c>
      <c r="B186" s="48" t="s">
        <v>2471</v>
      </c>
      <c r="C186" s="48" t="s">
        <v>2570</v>
      </c>
      <c r="D186" s="48" t="str">
        <f>Tabla15[[#This Row],[cedula]]&amp;Tabla15[[#This Row],[prog]]&amp;LEFT(Tabla15[[#This Row],[TIPO]],3)</f>
        <v>0830003712701SEG</v>
      </c>
      <c r="E186" s="48" t="s">
        <v>1378</v>
      </c>
      <c r="F186" s="48" t="s">
        <v>895</v>
      </c>
      <c r="G186" s="48" t="s">
        <v>943</v>
      </c>
      <c r="H186" s="48" t="s">
        <v>244</v>
      </c>
      <c r="I186" s="73">
        <f>_xlfn.XLOOKUP(Tabla15[[#This Row],[cedula]],TCARRERA[CEDULA],TCARRERA[CATEGORIA DEL SERVIDOR],0)</f>
        <v>0</v>
      </c>
      <c r="J186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48" t="str">
        <f>IF(ISTEXT(Tabla15[[#This Row],[CARRERA]]),Tabla15[[#This Row],[CARRERA]],Tabla15[[#This Row],[STATUS]])</f>
        <v>SEGURIDAD</v>
      </c>
      <c r="L186" s="57">
        <v>10000</v>
      </c>
      <c r="M186" s="61"/>
      <c r="N186" s="57"/>
      <c r="O186" s="57"/>
      <c r="P186" s="25">
        <f>Tabla15[[#This Row],[sbruto]]-Tabla15[[#This Row],[ISR]]-Tabla15[[#This Row],[SFS]]-Tabla15[[#This Row],[AFP]]-Tabla15[[#This Row],[sneto]]</f>
        <v>0</v>
      </c>
      <c r="Q186" s="25">
        <v>10000</v>
      </c>
      <c r="R186" s="48" t="str">
        <f>_xlfn.XLOOKUP(Tabla15[[#This Row],[cedula]],Tabla8[Numero Documento],Tabla8[Gen])</f>
        <v>M</v>
      </c>
      <c r="S186" s="48" t="str">
        <f>_xlfn.XLOOKUP(Tabla15[[#This Row],[cedula]],Tabla8[Numero Documento],Tabla8[Lugar Funciones Codigo])</f>
        <v>01.83</v>
      </c>
    </row>
    <row r="187" spans="1:19" hidden="1">
      <c r="A187" s="48" t="s">
        <v>2540</v>
      </c>
      <c r="B187" s="48" t="s">
        <v>2757</v>
      </c>
      <c r="C187" s="48" t="s">
        <v>2570</v>
      </c>
      <c r="D187" s="48" t="str">
        <f>Tabla15[[#This Row],[cedula]]&amp;Tabla15[[#This Row],[prog]]&amp;LEFT(Tabla15[[#This Row],[TIPO]],3)</f>
        <v>4024306763001SEG</v>
      </c>
      <c r="E187" s="48" t="s">
        <v>2728</v>
      </c>
      <c r="F187" s="48" t="s">
        <v>895</v>
      </c>
      <c r="G187" s="48" t="s">
        <v>943</v>
      </c>
      <c r="H187" s="48" t="s">
        <v>244</v>
      </c>
      <c r="I187" s="73">
        <f>_xlfn.XLOOKUP(Tabla15[[#This Row],[cedula]],TCARRERA[CEDULA],TCARRERA[CATEGORIA DEL SERVIDOR],0)</f>
        <v>0</v>
      </c>
      <c r="J187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48" t="str">
        <f>IF(ISTEXT(Tabla15[[#This Row],[CARRERA]]),Tabla15[[#This Row],[CARRERA]],Tabla15[[#This Row],[STATUS]])</f>
        <v>SEGURIDAD</v>
      </c>
      <c r="L187" s="57">
        <v>10000</v>
      </c>
      <c r="M187" s="60"/>
      <c r="N187" s="57"/>
      <c r="O187" s="57"/>
      <c r="P187" s="25">
        <f>Tabla15[[#This Row],[sbruto]]-Tabla15[[#This Row],[ISR]]-Tabla15[[#This Row],[SFS]]-Tabla15[[#This Row],[AFP]]-Tabla15[[#This Row],[sneto]]</f>
        <v>0</v>
      </c>
      <c r="Q187" s="25">
        <v>10000</v>
      </c>
      <c r="R187" s="48" t="str">
        <f>_xlfn.XLOOKUP(Tabla15[[#This Row],[cedula]],Tabla8[Numero Documento],Tabla8[Gen])</f>
        <v>M</v>
      </c>
      <c r="S187" s="48" t="str">
        <f>_xlfn.XLOOKUP(Tabla15[[#This Row],[cedula]],Tabla8[Numero Documento],Tabla8[Lugar Funciones Codigo])</f>
        <v>01.83</v>
      </c>
    </row>
    <row r="188" spans="1:19" hidden="1">
      <c r="A188" s="48" t="s">
        <v>2540</v>
      </c>
      <c r="B188" s="48" t="s">
        <v>2473</v>
      </c>
      <c r="C188" s="48" t="s">
        <v>2570</v>
      </c>
      <c r="D188" s="48" t="str">
        <f>Tabla15[[#This Row],[cedula]]&amp;Tabla15[[#This Row],[prog]]&amp;LEFT(Tabla15[[#This Row],[TIPO]],3)</f>
        <v>0010596584201SEG</v>
      </c>
      <c r="E188" s="48" t="s">
        <v>1519</v>
      </c>
      <c r="F188" s="48" t="s">
        <v>895</v>
      </c>
      <c r="G188" s="48" t="s">
        <v>943</v>
      </c>
      <c r="H188" s="48" t="s">
        <v>244</v>
      </c>
      <c r="I188" s="73">
        <f>_xlfn.XLOOKUP(Tabla15[[#This Row],[cedula]],TCARRERA[CEDULA],TCARRERA[CATEGORIA DEL SERVIDOR],0)</f>
        <v>0</v>
      </c>
      <c r="J188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48" t="str">
        <f>IF(ISTEXT(Tabla15[[#This Row],[CARRERA]]),Tabla15[[#This Row],[CARRERA]],Tabla15[[#This Row],[STATUS]])</f>
        <v>SEGURIDAD</v>
      </c>
      <c r="L188" s="57">
        <v>10000</v>
      </c>
      <c r="M188" s="60"/>
      <c r="N188" s="57"/>
      <c r="O188" s="57"/>
      <c r="P188" s="25">
        <f>Tabla15[[#This Row],[sbruto]]-Tabla15[[#This Row],[ISR]]-Tabla15[[#This Row],[SFS]]-Tabla15[[#This Row],[AFP]]-Tabla15[[#This Row],[sneto]]</f>
        <v>0</v>
      </c>
      <c r="Q188" s="25">
        <v>10000</v>
      </c>
      <c r="R188" s="48" t="str">
        <f>_xlfn.XLOOKUP(Tabla15[[#This Row],[cedula]],Tabla8[Numero Documento],Tabla8[Gen])</f>
        <v>F</v>
      </c>
      <c r="S188" s="48" t="str">
        <f>_xlfn.XLOOKUP(Tabla15[[#This Row],[cedula]],Tabla8[Numero Documento],Tabla8[Lugar Funciones Codigo])</f>
        <v>01.83</v>
      </c>
    </row>
    <row r="189" spans="1:19" hidden="1">
      <c r="A189" s="48" t="s">
        <v>2540</v>
      </c>
      <c r="B189" s="48" t="s">
        <v>2474</v>
      </c>
      <c r="C189" s="48" t="s">
        <v>2570</v>
      </c>
      <c r="D189" s="48" t="str">
        <f>Tabla15[[#This Row],[cedula]]&amp;Tabla15[[#This Row],[prog]]&amp;LEFT(Tabla15[[#This Row],[TIPO]],3)</f>
        <v>0011233506201SEG</v>
      </c>
      <c r="E189" s="48" t="s">
        <v>1534</v>
      </c>
      <c r="F189" s="48" t="s">
        <v>895</v>
      </c>
      <c r="G189" s="48" t="s">
        <v>943</v>
      </c>
      <c r="H189" s="48" t="s">
        <v>244</v>
      </c>
      <c r="I189" s="73">
        <f>_xlfn.XLOOKUP(Tabla15[[#This Row],[cedula]],TCARRERA[CEDULA],TCARRERA[CATEGORIA DEL SERVIDOR],0)</f>
        <v>0</v>
      </c>
      <c r="J189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48" t="str">
        <f>IF(ISTEXT(Tabla15[[#This Row],[CARRERA]]),Tabla15[[#This Row],[CARRERA]],Tabla15[[#This Row],[STATUS]])</f>
        <v>SEGURIDAD</v>
      </c>
      <c r="L189" s="57">
        <v>10000</v>
      </c>
      <c r="M189" s="61"/>
      <c r="N189" s="57"/>
      <c r="O189" s="57"/>
      <c r="P189" s="25">
        <f>Tabla15[[#This Row],[sbruto]]-Tabla15[[#This Row],[ISR]]-Tabla15[[#This Row],[SFS]]-Tabla15[[#This Row],[AFP]]-Tabla15[[#This Row],[sneto]]</f>
        <v>0</v>
      </c>
      <c r="Q189" s="25">
        <v>10000</v>
      </c>
      <c r="R189" s="48" t="str">
        <f>_xlfn.XLOOKUP(Tabla15[[#This Row],[cedula]],Tabla8[Numero Documento],Tabla8[Gen])</f>
        <v>M</v>
      </c>
      <c r="S189" s="48" t="str">
        <f>_xlfn.XLOOKUP(Tabla15[[#This Row],[cedula]],Tabla8[Numero Documento],Tabla8[Lugar Funciones Codigo])</f>
        <v>01.83</v>
      </c>
    </row>
    <row r="190" spans="1:19" hidden="1">
      <c r="A190" s="48" t="s">
        <v>2540</v>
      </c>
      <c r="B190" s="48" t="s">
        <v>2475</v>
      </c>
      <c r="C190" s="48" t="s">
        <v>2570</v>
      </c>
      <c r="D190" s="48" t="str">
        <f>Tabla15[[#This Row],[cedula]]&amp;Tabla15[[#This Row],[prog]]&amp;LEFT(Tabla15[[#This Row],[TIPO]],3)</f>
        <v>4022353253801SEG</v>
      </c>
      <c r="E190" s="48" t="s">
        <v>1594</v>
      </c>
      <c r="F190" s="48" t="s">
        <v>895</v>
      </c>
      <c r="G190" s="48" t="s">
        <v>943</v>
      </c>
      <c r="H190" s="48" t="s">
        <v>244</v>
      </c>
      <c r="I190" s="73">
        <f>_xlfn.XLOOKUP(Tabla15[[#This Row],[cedula]],TCARRERA[CEDULA],TCARRERA[CATEGORIA DEL SERVIDOR],0)</f>
        <v>0</v>
      </c>
      <c r="J190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48" t="str">
        <f>IF(ISTEXT(Tabla15[[#This Row],[CARRERA]]),Tabla15[[#This Row],[CARRERA]],Tabla15[[#This Row],[STATUS]])</f>
        <v>SEGURIDAD</v>
      </c>
      <c r="L190" s="57">
        <v>10000</v>
      </c>
      <c r="M190" s="60"/>
      <c r="N190" s="57"/>
      <c r="O190" s="57"/>
      <c r="P190" s="25">
        <f>Tabla15[[#This Row],[sbruto]]-Tabla15[[#This Row],[ISR]]-Tabla15[[#This Row],[SFS]]-Tabla15[[#This Row],[AFP]]-Tabla15[[#This Row],[sneto]]</f>
        <v>0</v>
      </c>
      <c r="Q190" s="25">
        <v>10000</v>
      </c>
      <c r="R190" s="48" t="str">
        <f>_xlfn.XLOOKUP(Tabla15[[#This Row],[cedula]],Tabla8[Numero Documento],Tabla8[Gen])</f>
        <v>F</v>
      </c>
      <c r="S190" s="48" t="str">
        <f>_xlfn.XLOOKUP(Tabla15[[#This Row],[cedula]],Tabla8[Numero Documento],Tabla8[Lugar Funciones Codigo])</f>
        <v>01.83</v>
      </c>
    </row>
    <row r="191" spans="1:19" hidden="1">
      <c r="A191" s="48" t="s">
        <v>2540</v>
      </c>
      <c r="B191" s="48" t="s">
        <v>2746</v>
      </c>
      <c r="C191" s="48" t="s">
        <v>2570</v>
      </c>
      <c r="D191" s="48" t="str">
        <f>Tabla15[[#This Row],[cedula]]&amp;Tabla15[[#This Row],[prog]]&amp;LEFT(Tabla15[[#This Row],[TIPO]],3)</f>
        <v>0110039393101SEG</v>
      </c>
      <c r="E191" s="48" t="s">
        <v>2718</v>
      </c>
      <c r="F191" s="48" t="s">
        <v>895</v>
      </c>
      <c r="G191" s="48" t="s">
        <v>943</v>
      </c>
      <c r="H191" s="48" t="s">
        <v>244</v>
      </c>
      <c r="I191" s="73">
        <f>_xlfn.XLOOKUP(Tabla15[[#This Row],[cedula]],TCARRERA[CEDULA],TCARRERA[CATEGORIA DEL SERVIDOR],0)</f>
        <v>0</v>
      </c>
      <c r="J191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48" t="str">
        <f>IF(ISTEXT(Tabla15[[#This Row],[CARRERA]]),Tabla15[[#This Row],[CARRERA]],Tabla15[[#This Row],[STATUS]])</f>
        <v>SEGURIDAD</v>
      </c>
      <c r="L191" s="57">
        <v>10000</v>
      </c>
      <c r="M191" s="60"/>
      <c r="N191" s="57"/>
      <c r="O191" s="57"/>
      <c r="P191" s="25">
        <f>Tabla15[[#This Row],[sbruto]]-Tabla15[[#This Row],[ISR]]-Tabla15[[#This Row],[SFS]]-Tabla15[[#This Row],[AFP]]-Tabla15[[#This Row],[sneto]]</f>
        <v>0</v>
      </c>
      <c r="Q191" s="25">
        <v>10000</v>
      </c>
      <c r="R191" s="48" t="str">
        <f>_xlfn.XLOOKUP(Tabla15[[#This Row],[cedula]],Tabla8[Numero Documento],Tabla8[Gen])</f>
        <v>M</v>
      </c>
      <c r="S191" s="48" t="str">
        <f>_xlfn.XLOOKUP(Tabla15[[#This Row],[cedula]],Tabla8[Numero Documento],Tabla8[Lugar Funciones Codigo])</f>
        <v>01.83</v>
      </c>
    </row>
    <row r="192" spans="1:19" hidden="1">
      <c r="A192" s="48" t="s">
        <v>2540</v>
      </c>
      <c r="B192" s="48" t="s">
        <v>2476</v>
      </c>
      <c r="C192" s="48" t="s">
        <v>2570</v>
      </c>
      <c r="D192" s="48" t="str">
        <f>Tabla15[[#This Row],[cedula]]&amp;Tabla15[[#This Row],[prog]]&amp;LEFT(Tabla15[[#This Row],[TIPO]],3)</f>
        <v>4022574224201SEG</v>
      </c>
      <c r="E192" s="48" t="s">
        <v>1379</v>
      </c>
      <c r="F192" s="48" t="s">
        <v>895</v>
      </c>
      <c r="G192" s="48" t="s">
        <v>943</v>
      </c>
      <c r="H192" s="48" t="s">
        <v>244</v>
      </c>
      <c r="I192" s="73">
        <f>_xlfn.XLOOKUP(Tabla15[[#This Row],[cedula]],TCARRERA[CEDULA],TCARRERA[CATEGORIA DEL SERVIDOR],0)</f>
        <v>0</v>
      </c>
      <c r="J192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48" t="str">
        <f>IF(ISTEXT(Tabla15[[#This Row],[CARRERA]]),Tabla15[[#This Row],[CARRERA]],Tabla15[[#This Row],[STATUS]])</f>
        <v>SEGURIDAD</v>
      </c>
      <c r="L192" s="57">
        <v>10000</v>
      </c>
      <c r="M192" s="57"/>
      <c r="N192" s="57"/>
      <c r="O192" s="57"/>
      <c r="P192" s="25">
        <f>Tabla15[[#This Row],[sbruto]]-Tabla15[[#This Row],[ISR]]-Tabla15[[#This Row],[SFS]]-Tabla15[[#This Row],[AFP]]-Tabla15[[#This Row],[sneto]]</f>
        <v>0</v>
      </c>
      <c r="Q192" s="25">
        <v>10000</v>
      </c>
      <c r="R192" s="48" t="str">
        <f>_xlfn.XLOOKUP(Tabla15[[#This Row],[cedula]],Tabla8[Numero Documento],Tabla8[Gen])</f>
        <v>M</v>
      </c>
      <c r="S192" s="48" t="str">
        <f>_xlfn.XLOOKUP(Tabla15[[#This Row],[cedula]],Tabla8[Numero Documento],Tabla8[Lugar Funciones Codigo])</f>
        <v>01.83</v>
      </c>
    </row>
    <row r="193" spans="1:19" hidden="1">
      <c r="A193" s="48" t="s">
        <v>2540</v>
      </c>
      <c r="B193" s="48" t="s">
        <v>2478</v>
      </c>
      <c r="C193" s="48" t="s">
        <v>2570</v>
      </c>
      <c r="D193" s="48" t="str">
        <f>Tabla15[[#This Row],[cedula]]&amp;Tabla15[[#This Row],[prog]]&amp;LEFT(Tabla15[[#This Row],[TIPO]],3)</f>
        <v>4021416328501SEG</v>
      </c>
      <c r="E193" s="48" t="s">
        <v>1588</v>
      </c>
      <c r="F193" s="48" t="s">
        <v>895</v>
      </c>
      <c r="G193" s="48" t="s">
        <v>943</v>
      </c>
      <c r="H193" s="48" t="s">
        <v>244</v>
      </c>
      <c r="I193" s="73">
        <f>_xlfn.XLOOKUP(Tabla15[[#This Row],[cedula]],TCARRERA[CEDULA],TCARRERA[CATEGORIA DEL SERVIDOR],0)</f>
        <v>0</v>
      </c>
      <c r="J193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48" t="str">
        <f>IF(ISTEXT(Tabla15[[#This Row],[CARRERA]]),Tabla15[[#This Row],[CARRERA]],Tabla15[[#This Row],[STATUS]])</f>
        <v>SEGURIDAD</v>
      </c>
      <c r="L193" s="57">
        <v>10000</v>
      </c>
      <c r="M193" s="61"/>
      <c r="N193" s="57"/>
      <c r="O193" s="57"/>
      <c r="P193" s="25">
        <f>Tabla15[[#This Row],[sbruto]]-Tabla15[[#This Row],[ISR]]-Tabla15[[#This Row],[SFS]]-Tabla15[[#This Row],[AFP]]-Tabla15[[#This Row],[sneto]]</f>
        <v>0</v>
      </c>
      <c r="Q193" s="25">
        <v>10000</v>
      </c>
      <c r="R193" s="48" t="str">
        <f>_xlfn.XLOOKUP(Tabla15[[#This Row],[cedula]],Tabla8[Numero Documento],Tabla8[Gen])</f>
        <v>M</v>
      </c>
      <c r="S193" s="48" t="str">
        <f>_xlfn.XLOOKUP(Tabla15[[#This Row],[cedula]],Tabla8[Numero Documento],Tabla8[Lugar Funciones Codigo])</f>
        <v>01.83</v>
      </c>
    </row>
    <row r="194" spans="1:19" hidden="1">
      <c r="A194" s="48" t="s">
        <v>2539</v>
      </c>
      <c r="B194" s="48" t="s">
        <v>2045</v>
      </c>
      <c r="C194" s="48" t="s">
        <v>2570</v>
      </c>
      <c r="D194" s="48" t="str">
        <f>Tabla15[[#This Row],[cedula]]&amp;Tabla15[[#This Row],[prog]]&amp;LEFT(Tabla15[[#This Row],[TIPO]],3)</f>
        <v>0010290140201FIJ</v>
      </c>
      <c r="E194" s="48" t="s">
        <v>414</v>
      </c>
      <c r="F194" s="48" t="s">
        <v>206</v>
      </c>
      <c r="G194" s="48" t="s">
        <v>943</v>
      </c>
      <c r="H194" s="48" t="s">
        <v>11</v>
      </c>
      <c r="I194" s="73">
        <f>_xlfn.XLOOKUP(Tabla15[[#This Row],[cedula]],TCARRERA[CEDULA],TCARRERA[CATEGORIA DEL SERVIDOR],0)</f>
        <v>0</v>
      </c>
      <c r="J19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94" s="48" t="str">
        <f>IF(ISTEXT(Tabla15[[#This Row],[CARRERA]]),Tabla15[[#This Row],[CARRERA]],Tabla15[[#This Row],[STATUS]])</f>
        <v>FIJO</v>
      </c>
      <c r="L194" s="57">
        <v>10000</v>
      </c>
      <c r="M194" s="61"/>
      <c r="N194" s="57">
        <v>304</v>
      </c>
      <c r="O194" s="57">
        <v>287</v>
      </c>
      <c r="P194" s="25">
        <f>Tabla15[[#This Row],[sbruto]]-Tabla15[[#This Row],[ISR]]-Tabla15[[#This Row],[SFS]]-Tabla15[[#This Row],[AFP]]-Tabla15[[#This Row],[sneto]]</f>
        <v>1291</v>
      </c>
      <c r="Q194" s="25">
        <v>8118</v>
      </c>
      <c r="R194" s="48" t="str">
        <f>_xlfn.XLOOKUP(Tabla15[[#This Row],[cedula]],Tabla8[Numero Documento],Tabla8[Gen])</f>
        <v>F</v>
      </c>
      <c r="S194" s="48" t="str">
        <f>_xlfn.XLOOKUP(Tabla15[[#This Row],[cedula]],Tabla8[Numero Documento],Tabla8[Lugar Funciones Codigo])</f>
        <v>01.83</v>
      </c>
    </row>
    <row r="195" spans="1:19" hidden="1">
      <c r="A195" s="48" t="s">
        <v>2540</v>
      </c>
      <c r="B195" s="48" t="s">
        <v>2481</v>
      </c>
      <c r="C195" s="48" t="s">
        <v>2570</v>
      </c>
      <c r="D195" s="48" t="str">
        <f>Tabla15[[#This Row],[cedula]]&amp;Tabla15[[#This Row],[prog]]&amp;LEFT(Tabla15[[#This Row],[TIPO]],3)</f>
        <v>0011170191801SEG</v>
      </c>
      <c r="E195" s="48" t="s">
        <v>1529</v>
      </c>
      <c r="F195" s="48" t="s">
        <v>895</v>
      </c>
      <c r="G195" s="48" t="s">
        <v>943</v>
      </c>
      <c r="H195" s="48" t="s">
        <v>244</v>
      </c>
      <c r="I195" s="73">
        <f>_xlfn.XLOOKUP(Tabla15[[#This Row],[cedula]],TCARRERA[CEDULA],TCARRERA[CATEGORIA DEL SERVIDOR],0)</f>
        <v>0</v>
      </c>
      <c r="J195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48" t="str">
        <f>IF(ISTEXT(Tabla15[[#This Row],[CARRERA]]),Tabla15[[#This Row],[CARRERA]],Tabla15[[#This Row],[STATUS]])</f>
        <v>SEGURIDAD</v>
      </c>
      <c r="L195" s="57">
        <v>10000</v>
      </c>
      <c r="M195" s="60"/>
      <c r="N195" s="57"/>
      <c r="O195" s="57"/>
      <c r="P195" s="25">
        <f>Tabla15[[#This Row],[sbruto]]-Tabla15[[#This Row],[ISR]]-Tabla15[[#This Row],[SFS]]-Tabla15[[#This Row],[AFP]]-Tabla15[[#This Row],[sneto]]</f>
        <v>0</v>
      </c>
      <c r="Q195" s="25">
        <v>10000</v>
      </c>
      <c r="R195" s="48" t="str">
        <f>_xlfn.XLOOKUP(Tabla15[[#This Row],[cedula]],Tabla8[Numero Documento],Tabla8[Gen])</f>
        <v>M</v>
      </c>
      <c r="S195" s="48" t="str">
        <f>_xlfn.XLOOKUP(Tabla15[[#This Row],[cedula]],Tabla8[Numero Documento],Tabla8[Lugar Funciones Codigo])</f>
        <v>01.83</v>
      </c>
    </row>
    <row r="196" spans="1:19" hidden="1">
      <c r="A196" s="48" t="s">
        <v>2540</v>
      </c>
      <c r="B196" s="48" t="s">
        <v>2482</v>
      </c>
      <c r="C196" s="48" t="s">
        <v>2570</v>
      </c>
      <c r="D196" s="48" t="str">
        <f>Tabla15[[#This Row],[cedula]]&amp;Tabla15[[#This Row],[prog]]&amp;LEFT(Tabla15[[#This Row],[TIPO]],3)</f>
        <v>4022171000301SEG</v>
      </c>
      <c r="E196" s="48" t="s">
        <v>1592</v>
      </c>
      <c r="F196" s="48" t="s">
        <v>895</v>
      </c>
      <c r="G196" s="48" t="s">
        <v>943</v>
      </c>
      <c r="H196" s="48" t="s">
        <v>244</v>
      </c>
      <c r="I196" s="73">
        <f>_xlfn.XLOOKUP(Tabla15[[#This Row],[cedula]],TCARRERA[CEDULA],TCARRERA[CATEGORIA DEL SERVIDOR],0)</f>
        <v>0</v>
      </c>
      <c r="J196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48" t="str">
        <f>IF(ISTEXT(Tabla15[[#This Row],[CARRERA]]),Tabla15[[#This Row],[CARRERA]],Tabla15[[#This Row],[STATUS]])</f>
        <v>SEGURIDAD</v>
      </c>
      <c r="L196" s="57">
        <v>10000</v>
      </c>
      <c r="M196" s="61"/>
      <c r="N196" s="57"/>
      <c r="O196" s="57"/>
      <c r="P196" s="25">
        <f>Tabla15[[#This Row],[sbruto]]-Tabla15[[#This Row],[ISR]]-Tabla15[[#This Row],[SFS]]-Tabla15[[#This Row],[AFP]]-Tabla15[[#This Row],[sneto]]</f>
        <v>0</v>
      </c>
      <c r="Q196" s="25">
        <v>10000</v>
      </c>
      <c r="R196" s="48" t="str">
        <f>_xlfn.XLOOKUP(Tabla15[[#This Row],[cedula]],Tabla8[Numero Documento],Tabla8[Gen])</f>
        <v>M</v>
      </c>
      <c r="S196" s="48" t="str">
        <f>_xlfn.XLOOKUP(Tabla15[[#This Row],[cedula]],Tabla8[Numero Documento],Tabla8[Lugar Funciones Codigo])</f>
        <v>01.83</v>
      </c>
    </row>
    <row r="197" spans="1:19" hidden="1">
      <c r="A197" s="48" t="s">
        <v>2540</v>
      </c>
      <c r="B197" s="48" t="s">
        <v>2756</v>
      </c>
      <c r="C197" s="48" t="s">
        <v>2570</v>
      </c>
      <c r="D197" s="48" t="str">
        <f>Tabla15[[#This Row],[cedula]]&amp;Tabla15[[#This Row],[prog]]&amp;LEFT(Tabla15[[#This Row],[TIPO]],3)</f>
        <v>4023915775901SEG</v>
      </c>
      <c r="E197" s="48" t="s">
        <v>2780</v>
      </c>
      <c r="F197" s="48" t="s">
        <v>895</v>
      </c>
      <c r="G197" s="48" t="s">
        <v>943</v>
      </c>
      <c r="H197" s="48" t="s">
        <v>244</v>
      </c>
      <c r="I197" s="73">
        <f>_xlfn.XLOOKUP(Tabla15[[#This Row],[cedula]],TCARRERA[CEDULA],TCARRERA[CATEGORIA DEL SERVIDOR],0)</f>
        <v>0</v>
      </c>
      <c r="J197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48" t="str">
        <f>IF(ISTEXT(Tabla15[[#This Row],[CARRERA]]),Tabla15[[#This Row],[CARRERA]],Tabla15[[#This Row],[STATUS]])</f>
        <v>SEGURIDAD</v>
      </c>
      <c r="L197" s="57">
        <v>10000</v>
      </c>
      <c r="M197" s="61"/>
      <c r="N197" s="57"/>
      <c r="O197" s="57"/>
      <c r="P197" s="25">
        <f>Tabla15[[#This Row],[sbruto]]-Tabla15[[#This Row],[ISR]]-Tabla15[[#This Row],[SFS]]-Tabla15[[#This Row],[AFP]]-Tabla15[[#This Row],[sneto]]</f>
        <v>0</v>
      </c>
      <c r="Q197" s="25">
        <v>10000</v>
      </c>
      <c r="R197" s="48" t="str">
        <f>_xlfn.XLOOKUP(Tabla15[[#This Row],[cedula]],Tabla8[Numero Documento],Tabla8[Gen])</f>
        <v>M</v>
      </c>
      <c r="S197" s="48" t="str">
        <f>_xlfn.XLOOKUP(Tabla15[[#This Row],[cedula]],Tabla8[Numero Documento],Tabla8[Lugar Funciones Codigo])</f>
        <v>01.83</v>
      </c>
    </row>
    <row r="198" spans="1:19" hidden="1">
      <c r="A198" s="48" t="s">
        <v>2540</v>
      </c>
      <c r="B198" s="48" t="s">
        <v>2596</v>
      </c>
      <c r="C198" s="48" t="s">
        <v>2570</v>
      </c>
      <c r="D198" s="48" t="str">
        <f>Tabla15[[#This Row],[cedula]]&amp;Tabla15[[#This Row],[prog]]&amp;LEFT(Tabla15[[#This Row],[TIPO]],3)</f>
        <v>4023407576601SEG</v>
      </c>
      <c r="E198" s="48" t="s">
        <v>2595</v>
      </c>
      <c r="F198" s="48" t="s">
        <v>895</v>
      </c>
      <c r="G198" s="48" t="s">
        <v>943</v>
      </c>
      <c r="H198" s="48" t="s">
        <v>244</v>
      </c>
      <c r="I198" s="73">
        <f>_xlfn.XLOOKUP(Tabla15[[#This Row],[cedula]],TCARRERA[CEDULA],TCARRERA[CATEGORIA DEL SERVIDOR],0)</f>
        <v>0</v>
      </c>
      <c r="J198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48" t="str">
        <f>IF(ISTEXT(Tabla15[[#This Row],[CARRERA]]),Tabla15[[#This Row],[CARRERA]],Tabla15[[#This Row],[STATUS]])</f>
        <v>SEGURIDAD</v>
      </c>
      <c r="L198" s="57">
        <v>10000</v>
      </c>
      <c r="M198" s="60"/>
      <c r="N198" s="57"/>
      <c r="O198" s="57"/>
      <c r="P198" s="25">
        <f>Tabla15[[#This Row],[sbruto]]-Tabla15[[#This Row],[ISR]]-Tabla15[[#This Row],[SFS]]-Tabla15[[#This Row],[AFP]]-Tabla15[[#This Row],[sneto]]</f>
        <v>0</v>
      </c>
      <c r="Q198" s="25">
        <v>10000</v>
      </c>
      <c r="R198" s="48" t="str">
        <f>_xlfn.XLOOKUP(Tabla15[[#This Row],[cedula]],Tabla8[Numero Documento],Tabla8[Gen])</f>
        <v>M</v>
      </c>
      <c r="S198" s="48" t="str">
        <f>_xlfn.XLOOKUP(Tabla15[[#This Row],[cedula]],Tabla8[Numero Documento],Tabla8[Lugar Funciones Codigo])</f>
        <v>01.83</v>
      </c>
    </row>
    <row r="199" spans="1:19" hidden="1">
      <c r="A199" s="48" t="s">
        <v>2540</v>
      </c>
      <c r="B199" s="48" t="s">
        <v>3351</v>
      </c>
      <c r="C199" s="48" t="s">
        <v>2570</v>
      </c>
      <c r="D199" s="48" t="str">
        <f>Tabla15[[#This Row],[cedula]]&amp;Tabla15[[#This Row],[prog]]&amp;LEFT(Tabla15[[#This Row],[TIPO]],3)</f>
        <v>2230164509301SEG</v>
      </c>
      <c r="E199" s="48" t="s">
        <v>3370</v>
      </c>
      <c r="F199" s="48" t="s">
        <v>895</v>
      </c>
      <c r="G199" s="48" t="s">
        <v>943</v>
      </c>
      <c r="H199" s="48" t="s">
        <v>244</v>
      </c>
      <c r="I199" s="73">
        <f>_xlfn.XLOOKUP(Tabla15[[#This Row],[cedula]],TCARRERA[CEDULA],TCARRERA[CATEGORIA DEL SERVIDOR],0)</f>
        <v>0</v>
      </c>
      <c r="J199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48" t="str">
        <f>IF(ISTEXT(Tabla15[[#This Row],[CARRERA]]),Tabla15[[#This Row],[CARRERA]],Tabla15[[#This Row],[STATUS]])</f>
        <v>SEGURIDAD</v>
      </c>
      <c r="L199" s="57">
        <v>10000</v>
      </c>
      <c r="M199" s="60"/>
      <c r="N199" s="57"/>
      <c r="O199" s="57"/>
      <c r="P199" s="25">
        <f>Tabla15[[#This Row],[sbruto]]-Tabla15[[#This Row],[ISR]]-Tabla15[[#This Row],[SFS]]-Tabla15[[#This Row],[AFP]]-Tabla15[[#This Row],[sneto]]</f>
        <v>0</v>
      </c>
      <c r="Q199" s="25">
        <v>10000</v>
      </c>
      <c r="R199" s="48" t="str">
        <f>_xlfn.XLOOKUP(Tabla15[[#This Row],[cedula]],Tabla8[Numero Documento],Tabla8[Gen])</f>
        <v>M</v>
      </c>
      <c r="S199" s="48" t="str">
        <f>_xlfn.XLOOKUP(Tabla15[[#This Row],[cedula]],Tabla8[Numero Documento],Tabla8[Lugar Funciones Codigo])</f>
        <v>01.83</v>
      </c>
    </row>
    <row r="200" spans="1:19" hidden="1">
      <c r="A200" s="48" t="s">
        <v>2540</v>
      </c>
      <c r="B200" s="48" t="s">
        <v>2485</v>
      </c>
      <c r="C200" s="48" t="s">
        <v>2570</v>
      </c>
      <c r="D200" s="48" t="str">
        <f>Tabla15[[#This Row],[cedula]]&amp;Tabla15[[#This Row],[prog]]&amp;LEFT(Tabla15[[#This Row],[TIPO]],3)</f>
        <v>0160016905401SEG</v>
      </c>
      <c r="E200" s="48" t="s">
        <v>899</v>
      </c>
      <c r="F200" s="48" t="s">
        <v>895</v>
      </c>
      <c r="G200" s="48" t="s">
        <v>943</v>
      </c>
      <c r="H200" s="48" t="s">
        <v>244</v>
      </c>
      <c r="I200" s="73">
        <f>_xlfn.XLOOKUP(Tabla15[[#This Row],[cedula]],TCARRERA[CEDULA],TCARRERA[CATEGORIA DEL SERVIDOR],0)</f>
        <v>0</v>
      </c>
      <c r="J200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48" t="str">
        <f>IF(ISTEXT(Tabla15[[#This Row],[CARRERA]]),Tabla15[[#This Row],[CARRERA]],Tabla15[[#This Row],[STATUS]])</f>
        <v>SEGURIDAD</v>
      </c>
      <c r="L200" s="57">
        <v>10000</v>
      </c>
      <c r="M200" s="60"/>
      <c r="N200" s="57"/>
      <c r="O200" s="57"/>
      <c r="P200" s="25">
        <f>Tabla15[[#This Row],[sbruto]]-Tabla15[[#This Row],[ISR]]-Tabla15[[#This Row],[SFS]]-Tabla15[[#This Row],[AFP]]-Tabla15[[#This Row],[sneto]]</f>
        <v>0</v>
      </c>
      <c r="Q200" s="25">
        <v>10000</v>
      </c>
      <c r="R200" s="48" t="str">
        <f>_xlfn.XLOOKUP(Tabla15[[#This Row],[cedula]],Tabla8[Numero Documento],Tabla8[Gen])</f>
        <v>M</v>
      </c>
      <c r="S200" s="48" t="str">
        <f>_xlfn.XLOOKUP(Tabla15[[#This Row],[cedula]],Tabla8[Numero Documento],Tabla8[Lugar Funciones Codigo])</f>
        <v>01.83</v>
      </c>
    </row>
    <row r="201" spans="1:19" hidden="1">
      <c r="A201" s="48" t="s">
        <v>2540</v>
      </c>
      <c r="B201" s="48" t="s">
        <v>2486</v>
      </c>
      <c r="C201" s="48" t="s">
        <v>2570</v>
      </c>
      <c r="D201" s="48" t="str">
        <f>Tabla15[[#This Row],[cedula]]&amp;Tabla15[[#This Row],[prog]]&amp;LEFT(Tabla15[[#This Row],[TIPO]],3)</f>
        <v>0011881821001SEG</v>
      </c>
      <c r="E201" s="48" t="s">
        <v>1656</v>
      </c>
      <c r="F201" s="48" t="s">
        <v>895</v>
      </c>
      <c r="G201" s="48" t="s">
        <v>943</v>
      </c>
      <c r="H201" s="48" t="s">
        <v>244</v>
      </c>
      <c r="I201" s="73">
        <f>_xlfn.XLOOKUP(Tabla15[[#This Row],[cedula]],TCARRERA[CEDULA],TCARRERA[CATEGORIA DEL SERVIDOR],0)</f>
        <v>0</v>
      </c>
      <c r="J201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48" t="str">
        <f>IF(ISTEXT(Tabla15[[#This Row],[CARRERA]]),Tabla15[[#This Row],[CARRERA]],Tabla15[[#This Row],[STATUS]])</f>
        <v>SEGURIDAD</v>
      </c>
      <c r="L201" s="57">
        <v>10000</v>
      </c>
      <c r="M201" s="58"/>
      <c r="N201" s="57"/>
      <c r="O201" s="57"/>
      <c r="P201" s="25">
        <f>Tabla15[[#This Row],[sbruto]]-Tabla15[[#This Row],[ISR]]-Tabla15[[#This Row],[SFS]]-Tabla15[[#This Row],[AFP]]-Tabla15[[#This Row],[sneto]]</f>
        <v>0</v>
      </c>
      <c r="Q201" s="25">
        <v>10000</v>
      </c>
      <c r="R201" s="48" t="str">
        <f>_xlfn.XLOOKUP(Tabla15[[#This Row],[cedula]],Tabla8[Numero Documento],Tabla8[Gen])</f>
        <v>M</v>
      </c>
      <c r="S201" s="48" t="str">
        <f>_xlfn.XLOOKUP(Tabla15[[#This Row],[cedula]],Tabla8[Numero Documento],Tabla8[Lugar Funciones Codigo])</f>
        <v>01.83</v>
      </c>
    </row>
    <row r="202" spans="1:19" hidden="1">
      <c r="A202" s="48" t="s">
        <v>2540</v>
      </c>
      <c r="B202" s="48" t="s">
        <v>2488</v>
      </c>
      <c r="C202" s="48" t="s">
        <v>2570</v>
      </c>
      <c r="D202" s="48" t="str">
        <f>Tabla15[[#This Row],[cedula]]&amp;Tabla15[[#This Row],[prog]]&amp;LEFT(Tabla15[[#This Row],[TIPO]],3)</f>
        <v>2250005641501SEG</v>
      </c>
      <c r="E202" s="48" t="s">
        <v>1579</v>
      </c>
      <c r="F202" s="48" t="s">
        <v>895</v>
      </c>
      <c r="G202" s="48" t="s">
        <v>943</v>
      </c>
      <c r="H202" s="48" t="s">
        <v>244</v>
      </c>
      <c r="I202" s="73">
        <f>_xlfn.XLOOKUP(Tabla15[[#This Row],[cedula]],TCARRERA[CEDULA],TCARRERA[CATEGORIA DEL SERVIDOR],0)</f>
        <v>0</v>
      </c>
      <c r="J202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48" t="str">
        <f>IF(ISTEXT(Tabla15[[#This Row],[CARRERA]]),Tabla15[[#This Row],[CARRERA]],Tabla15[[#This Row],[STATUS]])</f>
        <v>SEGURIDAD</v>
      </c>
      <c r="L202" s="57">
        <v>10000</v>
      </c>
      <c r="M202" s="60"/>
      <c r="N202" s="57"/>
      <c r="O202" s="57"/>
      <c r="P202" s="25">
        <f>Tabla15[[#This Row],[sbruto]]-Tabla15[[#This Row],[ISR]]-Tabla15[[#This Row],[SFS]]-Tabla15[[#This Row],[AFP]]-Tabla15[[#This Row],[sneto]]</f>
        <v>0</v>
      </c>
      <c r="Q202" s="25">
        <v>10000</v>
      </c>
      <c r="R202" s="48" t="str">
        <f>_xlfn.XLOOKUP(Tabla15[[#This Row],[cedula]],Tabla8[Numero Documento],Tabla8[Gen])</f>
        <v>M</v>
      </c>
      <c r="S202" s="48" t="str">
        <f>_xlfn.XLOOKUP(Tabla15[[#This Row],[cedula]],Tabla8[Numero Documento],Tabla8[Lugar Funciones Codigo])</f>
        <v>01.83</v>
      </c>
    </row>
    <row r="203" spans="1:19" hidden="1">
      <c r="A203" s="48" t="s">
        <v>2541</v>
      </c>
      <c r="B203" s="48" t="s">
        <v>2408</v>
      </c>
      <c r="C203" s="48" t="s">
        <v>2570</v>
      </c>
      <c r="D203" s="48" t="str">
        <f>Tabla15[[#This Row],[cedula]]&amp;Tabla15[[#This Row],[prog]]&amp;LEFT(Tabla15[[#This Row],[TIPO]],3)</f>
        <v>0010743153801TRA</v>
      </c>
      <c r="E203" s="48" t="s">
        <v>2779</v>
      </c>
      <c r="F203" s="48" t="s">
        <v>706</v>
      </c>
      <c r="G203" s="48" t="s">
        <v>943</v>
      </c>
      <c r="H203" s="48" t="s">
        <v>2536</v>
      </c>
      <c r="I203" s="73">
        <f>_xlfn.XLOOKUP(Tabla15[[#This Row],[cedula]],TCARRERA[CEDULA],TCARRERA[CATEGORIA DEL SERVIDOR],0)</f>
        <v>0</v>
      </c>
      <c r="J203" s="4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03" s="48" t="str">
        <f>IF(ISTEXT(Tabla15[[#This Row],[CARRERA]]),Tabla15[[#This Row],[CARRERA]],Tabla15[[#This Row],[STATUS]])</f>
        <v>TRAMITE DE PENSION</v>
      </c>
      <c r="L203" s="57">
        <v>10000</v>
      </c>
      <c r="M203" s="60"/>
      <c r="N203" s="57">
        <v>304</v>
      </c>
      <c r="O203" s="57">
        <v>287</v>
      </c>
      <c r="P203" s="25">
        <f>Tabla15[[#This Row],[sbruto]]-Tabla15[[#This Row],[ISR]]-Tabla15[[#This Row],[SFS]]-Tabla15[[#This Row],[AFP]]-Tabla15[[#This Row],[sneto]]</f>
        <v>75</v>
      </c>
      <c r="Q203" s="25">
        <v>9334</v>
      </c>
      <c r="R203" s="48" t="str">
        <f>_xlfn.XLOOKUP(Tabla15[[#This Row],[cedula]],Tabla8[Numero Documento],Tabla8[Gen])</f>
        <v>F</v>
      </c>
      <c r="S203" s="48" t="str">
        <f>_xlfn.XLOOKUP(Tabla15[[#This Row],[cedula]],Tabla8[Numero Documento],Tabla8[Lugar Funciones Codigo])</f>
        <v>01.83</v>
      </c>
    </row>
    <row r="204" spans="1:19" hidden="1">
      <c r="A204" s="48" t="s">
        <v>2540</v>
      </c>
      <c r="B204" s="48" t="s">
        <v>2752</v>
      </c>
      <c r="C204" s="48" t="s">
        <v>2570</v>
      </c>
      <c r="D204" s="48" t="str">
        <f>Tabla15[[#This Row],[cedula]]&amp;Tabla15[[#This Row],[prog]]&amp;LEFT(Tabla15[[#This Row],[TIPO]],3)</f>
        <v>4021199658801SEG</v>
      </c>
      <c r="E204" s="48" t="s">
        <v>2724</v>
      </c>
      <c r="F204" s="48" t="s">
        <v>895</v>
      </c>
      <c r="G204" s="48" t="s">
        <v>943</v>
      </c>
      <c r="H204" s="48" t="s">
        <v>244</v>
      </c>
      <c r="I204" s="73">
        <f>_xlfn.XLOOKUP(Tabla15[[#This Row],[cedula]],TCARRERA[CEDULA],TCARRERA[CATEGORIA DEL SERVIDOR],0)</f>
        <v>0</v>
      </c>
      <c r="J204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48" t="str">
        <f>IF(ISTEXT(Tabla15[[#This Row],[CARRERA]]),Tabla15[[#This Row],[CARRERA]],Tabla15[[#This Row],[STATUS]])</f>
        <v>SEGURIDAD</v>
      </c>
      <c r="L204" s="57">
        <v>10000</v>
      </c>
      <c r="M204" s="60"/>
      <c r="N204" s="57"/>
      <c r="O204" s="57"/>
      <c r="P204" s="25">
        <f>Tabla15[[#This Row],[sbruto]]-Tabla15[[#This Row],[ISR]]-Tabla15[[#This Row],[SFS]]-Tabla15[[#This Row],[AFP]]-Tabla15[[#This Row],[sneto]]</f>
        <v>0</v>
      </c>
      <c r="Q204" s="25">
        <v>10000</v>
      </c>
      <c r="R204" s="48" t="str">
        <f>_xlfn.XLOOKUP(Tabla15[[#This Row],[cedula]],Tabla8[Numero Documento],Tabla8[Gen])</f>
        <v>M</v>
      </c>
      <c r="S204" s="48" t="str">
        <f>_xlfn.XLOOKUP(Tabla15[[#This Row],[cedula]],Tabla8[Numero Documento],Tabla8[Lugar Funciones Codigo])</f>
        <v>01.83</v>
      </c>
    </row>
    <row r="205" spans="1:19" hidden="1">
      <c r="A205" s="48" t="s">
        <v>2540</v>
      </c>
      <c r="B205" s="48" t="s">
        <v>2491</v>
      </c>
      <c r="C205" s="48" t="s">
        <v>2570</v>
      </c>
      <c r="D205" s="48" t="str">
        <f>Tabla15[[#This Row],[cedula]]&amp;Tabla15[[#This Row],[prog]]&amp;LEFT(Tabla15[[#This Row],[TIPO]],3)</f>
        <v>0110036485801SEG</v>
      </c>
      <c r="E205" s="48" t="s">
        <v>1550</v>
      </c>
      <c r="F205" s="48" t="s">
        <v>895</v>
      </c>
      <c r="G205" s="48" t="s">
        <v>943</v>
      </c>
      <c r="H205" s="48" t="s">
        <v>244</v>
      </c>
      <c r="I205" s="73">
        <f>_xlfn.XLOOKUP(Tabla15[[#This Row],[cedula]],TCARRERA[CEDULA],TCARRERA[CATEGORIA DEL SERVIDOR],0)</f>
        <v>0</v>
      </c>
      <c r="J205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48" t="str">
        <f>IF(ISTEXT(Tabla15[[#This Row],[CARRERA]]),Tabla15[[#This Row],[CARRERA]],Tabla15[[#This Row],[STATUS]])</f>
        <v>SEGURIDAD</v>
      </c>
      <c r="L205" s="57">
        <v>10000</v>
      </c>
      <c r="M205" s="60"/>
      <c r="N205" s="57"/>
      <c r="O205" s="57"/>
      <c r="P205" s="25">
        <f>Tabla15[[#This Row],[sbruto]]-Tabla15[[#This Row],[ISR]]-Tabla15[[#This Row],[SFS]]-Tabla15[[#This Row],[AFP]]-Tabla15[[#This Row],[sneto]]</f>
        <v>0</v>
      </c>
      <c r="Q205" s="25">
        <v>10000</v>
      </c>
      <c r="R205" s="48" t="str">
        <f>_xlfn.XLOOKUP(Tabla15[[#This Row],[cedula]],Tabla8[Numero Documento],Tabla8[Gen])</f>
        <v>M</v>
      </c>
      <c r="S205" s="48" t="str">
        <f>_xlfn.XLOOKUP(Tabla15[[#This Row],[cedula]],Tabla8[Numero Documento],Tabla8[Lugar Funciones Codigo])</f>
        <v>01.83</v>
      </c>
    </row>
    <row r="206" spans="1:19" hidden="1">
      <c r="A206" s="48" t="s">
        <v>2540</v>
      </c>
      <c r="B206" s="48" t="s">
        <v>2492</v>
      </c>
      <c r="C206" s="48" t="s">
        <v>2570</v>
      </c>
      <c r="D206" s="48" t="str">
        <f>Tabla15[[#This Row],[cedula]]&amp;Tabla15[[#This Row],[prog]]&amp;LEFT(Tabla15[[#This Row],[TIPO]],3)</f>
        <v>0200011698401SEG</v>
      </c>
      <c r="E206" s="48" t="s">
        <v>978</v>
      </c>
      <c r="F206" s="48" t="s">
        <v>895</v>
      </c>
      <c r="G206" s="48" t="s">
        <v>943</v>
      </c>
      <c r="H206" s="48" t="s">
        <v>244</v>
      </c>
      <c r="I206" s="73">
        <f>_xlfn.XLOOKUP(Tabla15[[#This Row],[cedula]],TCARRERA[CEDULA],TCARRERA[CATEGORIA DEL SERVIDOR],0)</f>
        <v>0</v>
      </c>
      <c r="J206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48" t="str">
        <f>IF(ISTEXT(Tabla15[[#This Row],[CARRERA]]),Tabla15[[#This Row],[CARRERA]],Tabla15[[#This Row],[STATUS]])</f>
        <v>SEGURIDAD</v>
      </c>
      <c r="L206" s="57">
        <v>10000</v>
      </c>
      <c r="M206" s="59"/>
      <c r="N206" s="57"/>
      <c r="O206" s="57"/>
      <c r="P206" s="25">
        <f>Tabla15[[#This Row],[sbruto]]-Tabla15[[#This Row],[ISR]]-Tabla15[[#This Row],[SFS]]-Tabla15[[#This Row],[AFP]]-Tabla15[[#This Row],[sneto]]</f>
        <v>0</v>
      </c>
      <c r="Q206" s="25">
        <v>10000</v>
      </c>
      <c r="R206" s="48" t="str">
        <f>_xlfn.XLOOKUP(Tabla15[[#This Row],[cedula]],Tabla8[Numero Documento],Tabla8[Gen])</f>
        <v>M</v>
      </c>
      <c r="S206" s="48" t="str">
        <f>_xlfn.XLOOKUP(Tabla15[[#This Row],[cedula]],Tabla8[Numero Documento],Tabla8[Lugar Funciones Codigo])</f>
        <v>01.83</v>
      </c>
    </row>
    <row r="207" spans="1:19" hidden="1">
      <c r="A207" s="48" t="s">
        <v>2540</v>
      </c>
      <c r="B207" s="48" t="s">
        <v>3352</v>
      </c>
      <c r="C207" s="48" t="s">
        <v>2570</v>
      </c>
      <c r="D207" s="48" t="str">
        <f>Tabla15[[#This Row],[cedula]]&amp;Tabla15[[#This Row],[prog]]&amp;LEFT(Tabla15[[#This Row],[TIPO]],3)</f>
        <v>4022539023201SEG</v>
      </c>
      <c r="E207" s="48" t="s">
        <v>3371</v>
      </c>
      <c r="F207" s="48" t="s">
        <v>895</v>
      </c>
      <c r="G207" s="48" t="s">
        <v>943</v>
      </c>
      <c r="H207" s="48" t="s">
        <v>244</v>
      </c>
      <c r="I207" s="73">
        <f>_xlfn.XLOOKUP(Tabla15[[#This Row],[cedula]],TCARRERA[CEDULA],TCARRERA[CATEGORIA DEL SERVIDOR],0)</f>
        <v>0</v>
      </c>
      <c r="J207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48" t="str">
        <f>IF(ISTEXT(Tabla15[[#This Row],[CARRERA]]),Tabla15[[#This Row],[CARRERA]],Tabla15[[#This Row],[STATUS]])</f>
        <v>SEGURIDAD</v>
      </c>
      <c r="L207" s="57">
        <v>10000</v>
      </c>
      <c r="M207" s="61"/>
      <c r="N207" s="57"/>
      <c r="O207" s="57"/>
      <c r="P207" s="25">
        <f>Tabla15[[#This Row],[sbruto]]-Tabla15[[#This Row],[ISR]]-Tabla15[[#This Row],[SFS]]-Tabla15[[#This Row],[AFP]]-Tabla15[[#This Row],[sneto]]</f>
        <v>0</v>
      </c>
      <c r="Q207" s="25">
        <v>10000</v>
      </c>
      <c r="R207" s="48" t="str">
        <f>_xlfn.XLOOKUP(Tabla15[[#This Row],[cedula]],Tabla8[Numero Documento],Tabla8[Gen])</f>
        <v>M</v>
      </c>
      <c r="S207" s="48" t="str">
        <f>_xlfn.XLOOKUP(Tabla15[[#This Row],[cedula]],Tabla8[Numero Documento],Tabla8[Lugar Funciones Codigo])</f>
        <v>01.83</v>
      </c>
    </row>
    <row r="208" spans="1:19" hidden="1">
      <c r="A208" s="48" t="s">
        <v>2540</v>
      </c>
      <c r="B208" s="48" t="s">
        <v>2495</v>
      </c>
      <c r="C208" s="48" t="s">
        <v>2570</v>
      </c>
      <c r="D208" s="48" t="str">
        <f>Tabla15[[#This Row],[cedula]]&amp;Tabla15[[#This Row],[prog]]&amp;LEFT(Tabla15[[#This Row],[TIPO]],3)</f>
        <v>4022470677601SEG</v>
      </c>
      <c r="E208" s="48" t="s">
        <v>1596</v>
      </c>
      <c r="F208" s="48" t="s">
        <v>895</v>
      </c>
      <c r="G208" s="48" t="s">
        <v>943</v>
      </c>
      <c r="H208" s="48" t="s">
        <v>244</v>
      </c>
      <c r="I208" s="73">
        <f>_xlfn.XLOOKUP(Tabla15[[#This Row],[cedula]],TCARRERA[CEDULA],TCARRERA[CATEGORIA DEL SERVIDOR],0)</f>
        <v>0</v>
      </c>
      <c r="J208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48" t="str">
        <f>IF(ISTEXT(Tabla15[[#This Row],[CARRERA]]),Tabla15[[#This Row],[CARRERA]],Tabla15[[#This Row],[STATUS]])</f>
        <v>SEGURIDAD</v>
      </c>
      <c r="L208" s="57">
        <v>10000</v>
      </c>
      <c r="M208" s="61"/>
      <c r="N208" s="57"/>
      <c r="O208" s="57"/>
      <c r="P208" s="25">
        <f>Tabla15[[#This Row],[sbruto]]-Tabla15[[#This Row],[ISR]]-Tabla15[[#This Row],[SFS]]-Tabla15[[#This Row],[AFP]]-Tabla15[[#This Row],[sneto]]</f>
        <v>0</v>
      </c>
      <c r="Q208" s="25">
        <v>10000</v>
      </c>
      <c r="R208" s="48" t="str">
        <f>_xlfn.XLOOKUP(Tabla15[[#This Row],[cedula]],Tabla8[Numero Documento],Tabla8[Gen])</f>
        <v>F</v>
      </c>
      <c r="S208" s="48" t="str">
        <f>_xlfn.XLOOKUP(Tabla15[[#This Row],[cedula]],Tabla8[Numero Documento],Tabla8[Lugar Funciones Codigo])</f>
        <v>01.83</v>
      </c>
    </row>
    <row r="209" spans="1:19" hidden="1">
      <c r="A209" s="48" t="s">
        <v>2540</v>
      </c>
      <c r="B209" s="48" t="s">
        <v>2497</v>
      </c>
      <c r="C209" s="48" t="s">
        <v>2570</v>
      </c>
      <c r="D209" s="48" t="str">
        <f>Tabla15[[#This Row],[cedula]]&amp;Tabla15[[#This Row],[prog]]&amp;LEFT(Tabla15[[#This Row],[TIPO]],3)</f>
        <v>4021374851601SEG</v>
      </c>
      <c r="E209" s="48" t="s">
        <v>2496</v>
      </c>
      <c r="F209" s="48" t="s">
        <v>895</v>
      </c>
      <c r="G209" s="48" t="s">
        <v>943</v>
      </c>
      <c r="H209" s="48" t="s">
        <v>244</v>
      </c>
      <c r="I209" s="73">
        <f>_xlfn.XLOOKUP(Tabla15[[#This Row],[cedula]],TCARRERA[CEDULA],TCARRERA[CATEGORIA DEL SERVIDOR],0)</f>
        <v>0</v>
      </c>
      <c r="J209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48" t="str">
        <f>IF(ISTEXT(Tabla15[[#This Row],[CARRERA]]),Tabla15[[#This Row],[CARRERA]],Tabla15[[#This Row],[STATUS]])</f>
        <v>SEGURIDAD</v>
      </c>
      <c r="L209" s="57">
        <v>10000</v>
      </c>
      <c r="M209" s="60"/>
      <c r="N209" s="57"/>
      <c r="O209" s="57"/>
      <c r="P209" s="25">
        <f>Tabla15[[#This Row],[sbruto]]-Tabla15[[#This Row],[ISR]]-Tabla15[[#This Row],[SFS]]-Tabla15[[#This Row],[AFP]]-Tabla15[[#This Row],[sneto]]</f>
        <v>0</v>
      </c>
      <c r="Q209" s="25">
        <v>10000</v>
      </c>
      <c r="R209" s="48" t="str">
        <f>_xlfn.XLOOKUP(Tabla15[[#This Row],[cedula]],Tabla8[Numero Documento],Tabla8[Gen])</f>
        <v>M</v>
      </c>
      <c r="S209" s="48" t="str">
        <f>_xlfn.XLOOKUP(Tabla15[[#This Row],[cedula]],Tabla8[Numero Documento],Tabla8[Lugar Funciones Codigo])</f>
        <v>01.83</v>
      </c>
    </row>
    <row r="210" spans="1:19" hidden="1">
      <c r="A210" s="48" t="s">
        <v>2541</v>
      </c>
      <c r="B210" s="48" t="s">
        <v>2410</v>
      </c>
      <c r="C210" s="48" t="s">
        <v>2570</v>
      </c>
      <c r="D210" s="48" t="str">
        <f>Tabla15[[#This Row],[cedula]]&amp;Tabla15[[#This Row],[prog]]&amp;LEFT(Tabla15[[#This Row],[TIPO]],3)</f>
        <v>0010055290001TRA</v>
      </c>
      <c r="E210" s="48" t="s">
        <v>876</v>
      </c>
      <c r="F210" s="48" t="s">
        <v>27</v>
      </c>
      <c r="G210" s="48" t="s">
        <v>943</v>
      </c>
      <c r="H210" s="48" t="s">
        <v>2536</v>
      </c>
      <c r="I210" s="73">
        <f>_xlfn.XLOOKUP(Tabla15[[#This Row],[cedula]],TCARRERA[CEDULA],TCARRERA[CATEGORIA DEL SERVIDOR],0)</f>
        <v>0</v>
      </c>
      <c r="J210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10" s="48" t="str">
        <f>IF(ISTEXT(Tabla15[[#This Row],[CARRERA]]),Tabla15[[#This Row],[CARRERA]],Tabla15[[#This Row],[STATUS]])</f>
        <v>ESTATUTO SIMPLIFICADO</v>
      </c>
      <c r="L210" s="57">
        <v>10000</v>
      </c>
      <c r="M210" s="58"/>
      <c r="N210" s="57">
        <v>304</v>
      </c>
      <c r="O210" s="57">
        <v>287</v>
      </c>
      <c r="P210" s="25">
        <f>Tabla15[[#This Row],[sbruto]]-Tabla15[[#This Row],[ISR]]-Tabla15[[#This Row],[SFS]]-Tabla15[[#This Row],[AFP]]-Tabla15[[#This Row],[sneto]]</f>
        <v>75</v>
      </c>
      <c r="Q210" s="25">
        <v>9334</v>
      </c>
      <c r="R210" s="48" t="str">
        <f>_xlfn.XLOOKUP(Tabla15[[#This Row],[cedula]],Tabla8[Numero Documento],Tabla8[Gen])</f>
        <v>F</v>
      </c>
      <c r="S210" s="48" t="str">
        <f>_xlfn.XLOOKUP(Tabla15[[#This Row],[cedula]],Tabla8[Numero Documento],Tabla8[Lugar Funciones Codigo])</f>
        <v>01.83</v>
      </c>
    </row>
    <row r="211" spans="1:19" hidden="1">
      <c r="A211" s="48" t="s">
        <v>2540</v>
      </c>
      <c r="B211" s="48" t="s">
        <v>2499</v>
      </c>
      <c r="C211" s="48" t="s">
        <v>2570</v>
      </c>
      <c r="D211" s="48" t="str">
        <f>Tabla15[[#This Row],[cedula]]&amp;Tabla15[[#This Row],[prog]]&amp;LEFT(Tabla15[[#This Row],[TIPO]],3)</f>
        <v>0370126274701SEG</v>
      </c>
      <c r="E211" s="48" t="s">
        <v>1563</v>
      </c>
      <c r="F211" s="48" t="s">
        <v>895</v>
      </c>
      <c r="G211" s="48" t="s">
        <v>943</v>
      </c>
      <c r="H211" s="48" t="s">
        <v>244</v>
      </c>
      <c r="I211" s="73">
        <f>_xlfn.XLOOKUP(Tabla15[[#This Row],[cedula]],TCARRERA[CEDULA],TCARRERA[CATEGORIA DEL SERVIDOR],0)</f>
        <v>0</v>
      </c>
      <c r="J211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48" t="str">
        <f>IF(ISTEXT(Tabla15[[#This Row],[CARRERA]]),Tabla15[[#This Row],[CARRERA]],Tabla15[[#This Row],[STATUS]])</f>
        <v>SEGURIDAD</v>
      </c>
      <c r="L211" s="57">
        <v>10000</v>
      </c>
      <c r="M211" s="57"/>
      <c r="N211" s="57"/>
      <c r="O211" s="57"/>
      <c r="P211" s="25">
        <f>Tabla15[[#This Row],[sbruto]]-Tabla15[[#This Row],[ISR]]-Tabla15[[#This Row],[SFS]]-Tabla15[[#This Row],[AFP]]-Tabla15[[#This Row],[sneto]]</f>
        <v>0</v>
      </c>
      <c r="Q211" s="25">
        <v>10000</v>
      </c>
      <c r="R211" s="48" t="str">
        <f>_xlfn.XLOOKUP(Tabla15[[#This Row],[cedula]],Tabla8[Numero Documento],Tabla8[Gen])</f>
        <v>M</v>
      </c>
      <c r="S211" s="48" t="str">
        <f>_xlfn.XLOOKUP(Tabla15[[#This Row],[cedula]],Tabla8[Numero Documento],Tabla8[Lugar Funciones Codigo])</f>
        <v>01.83</v>
      </c>
    </row>
    <row r="212" spans="1:19" hidden="1">
      <c r="A212" s="48" t="s">
        <v>2540</v>
      </c>
      <c r="B212" s="48" t="s">
        <v>2500</v>
      </c>
      <c r="C212" s="48" t="s">
        <v>2570</v>
      </c>
      <c r="D212" s="48" t="str">
        <f>Tabla15[[#This Row],[cedula]]&amp;Tabla15[[#This Row],[prog]]&amp;LEFT(Tabla15[[#This Row],[TIPO]],3)</f>
        <v>2240037754901SEG</v>
      </c>
      <c r="E212" s="48" t="s">
        <v>1578</v>
      </c>
      <c r="F212" s="48" t="s">
        <v>895</v>
      </c>
      <c r="G212" s="48" t="s">
        <v>943</v>
      </c>
      <c r="H212" s="48" t="s">
        <v>244</v>
      </c>
      <c r="I212" s="73">
        <f>_xlfn.XLOOKUP(Tabla15[[#This Row],[cedula]],TCARRERA[CEDULA],TCARRERA[CATEGORIA DEL SERVIDOR],0)</f>
        <v>0</v>
      </c>
      <c r="J212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48" t="str">
        <f>IF(ISTEXT(Tabla15[[#This Row],[CARRERA]]),Tabla15[[#This Row],[CARRERA]],Tabla15[[#This Row],[STATUS]])</f>
        <v>SEGURIDAD</v>
      </c>
      <c r="L212" s="57">
        <v>10000</v>
      </c>
      <c r="M212" s="60"/>
      <c r="N212" s="57"/>
      <c r="O212" s="57"/>
      <c r="P212" s="25">
        <f>Tabla15[[#This Row],[sbruto]]-Tabla15[[#This Row],[ISR]]-Tabla15[[#This Row],[SFS]]-Tabla15[[#This Row],[AFP]]-Tabla15[[#This Row],[sneto]]</f>
        <v>0</v>
      </c>
      <c r="Q212" s="25">
        <v>10000</v>
      </c>
      <c r="R212" s="48" t="str">
        <f>_xlfn.XLOOKUP(Tabla15[[#This Row],[cedula]],Tabla8[Numero Documento],Tabla8[Gen])</f>
        <v>M</v>
      </c>
      <c r="S212" s="48" t="str">
        <f>_xlfn.XLOOKUP(Tabla15[[#This Row],[cedula]],Tabla8[Numero Documento],Tabla8[Lugar Funciones Codigo])</f>
        <v>01.83</v>
      </c>
    </row>
    <row r="213" spans="1:19" hidden="1">
      <c r="A213" s="48" t="s">
        <v>2541</v>
      </c>
      <c r="B213" s="48" t="s">
        <v>2411</v>
      </c>
      <c r="C213" s="48" t="s">
        <v>2570</v>
      </c>
      <c r="D213" s="48" t="str">
        <f>Tabla15[[#This Row],[cedula]]&amp;Tabla15[[#This Row],[prog]]&amp;LEFT(Tabla15[[#This Row],[TIPO]],3)</f>
        <v>0010244721601TRA</v>
      </c>
      <c r="E213" s="48" t="s">
        <v>877</v>
      </c>
      <c r="F213" s="48" t="s">
        <v>598</v>
      </c>
      <c r="G213" s="48" t="s">
        <v>943</v>
      </c>
      <c r="H213" s="48" t="s">
        <v>2536</v>
      </c>
      <c r="I213" s="73">
        <f>_xlfn.XLOOKUP(Tabla15[[#This Row],[cedula]],TCARRERA[CEDULA],TCARRERA[CATEGORIA DEL SERVIDOR],0)</f>
        <v>0</v>
      </c>
      <c r="J213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13" s="48" t="str">
        <f>IF(ISTEXT(Tabla15[[#This Row],[CARRERA]]),Tabla15[[#This Row],[CARRERA]],Tabla15[[#This Row],[STATUS]])</f>
        <v>ESTATUTO SIMPLIFICADO</v>
      </c>
      <c r="L213" s="57">
        <v>10000</v>
      </c>
      <c r="M213" s="61"/>
      <c r="N213" s="57">
        <v>304</v>
      </c>
      <c r="O213" s="57">
        <v>287</v>
      </c>
      <c r="P213" s="25">
        <f>Tabla15[[#This Row],[sbruto]]-Tabla15[[#This Row],[ISR]]-Tabla15[[#This Row],[SFS]]-Tabla15[[#This Row],[AFP]]-Tabla15[[#This Row],[sneto]]</f>
        <v>4216.99</v>
      </c>
      <c r="Q213" s="25">
        <v>5192.01</v>
      </c>
      <c r="R213" s="48" t="str">
        <f>_xlfn.XLOOKUP(Tabla15[[#This Row],[cedula]],Tabla8[Numero Documento],Tabla8[Gen])</f>
        <v>M</v>
      </c>
      <c r="S213" s="48" t="str">
        <f>_xlfn.XLOOKUP(Tabla15[[#This Row],[cedula]],Tabla8[Numero Documento],Tabla8[Lugar Funciones Codigo])</f>
        <v>01.83</v>
      </c>
    </row>
    <row r="214" spans="1:19" hidden="1">
      <c r="A214" s="48" t="s">
        <v>2540</v>
      </c>
      <c r="B214" s="48" t="s">
        <v>2503</v>
      </c>
      <c r="C214" s="48" t="s">
        <v>2570</v>
      </c>
      <c r="D214" s="48" t="str">
        <f>Tabla15[[#This Row],[cedula]]&amp;Tabla15[[#This Row],[prog]]&amp;LEFT(Tabla15[[#This Row],[TIPO]],3)</f>
        <v>0011091669901SEG</v>
      </c>
      <c r="E214" s="48" t="s">
        <v>1527</v>
      </c>
      <c r="F214" s="48" t="s">
        <v>895</v>
      </c>
      <c r="G214" s="48" t="s">
        <v>943</v>
      </c>
      <c r="H214" s="48" t="s">
        <v>244</v>
      </c>
      <c r="I214" s="73">
        <f>_xlfn.XLOOKUP(Tabla15[[#This Row],[cedula]],TCARRERA[CEDULA],TCARRERA[CATEGORIA DEL SERVIDOR],0)</f>
        <v>0</v>
      </c>
      <c r="J214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48" t="str">
        <f>IF(ISTEXT(Tabla15[[#This Row],[CARRERA]]),Tabla15[[#This Row],[CARRERA]],Tabla15[[#This Row],[STATUS]])</f>
        <v>SEGURIDAD</v>
      </c>
      <c r="L214" s="57">
        <v>10000</v>
      </c>
      <c r="M214" s="61"/>
      <c r="N214" s="57"/>
      <c r="O214" s="57"/>
      <c r="P214" s="25">
        <f>Tabla15[[#This Row],[sbruto]]-Tabla15[[#This Row],[ISR]]-Tabla15[[#This Row],[SFS]]-Tabla15[[#This Row],[AFP]]-Tabla15[[#This Row],[sneto]]</f>
        <v>0</v>
      </c>
      <c r="Q214" s="25">
        <v>10000</v>
      </c>
      <c r="R214" s="48" t="str">
        <f>_xlfn.XLOOKUP(Tabla15[[#This Row],[cedula]],Tabla8[Numero Documento],Tabla8[Gen])</f>
        <v>M</v>
      </c>
      <c r="S214" s="48" t="str">
        <f>_xlfn.XLOOKUP(Tabla15[[#This Row],[cedula]],Tabla8[Numero Documento],Tabla8[Lugar Funciones Codigo])</f>
        <v>01.83</v>
      </c>
    </row>
    <row r="215" spans="1:19" hidden="1">
      <c r="A215" s="48" t="s">
        <v>2540</v>
      </c>
      <c r="B215" s="48" t="s">
        <v>2504</v>
      </c>
      <c r="C215" s="48" t="s">
        <v>2570</v>
      </c>
      <c r="D215" s="48" t="str">
        <f>Tabla15[[#This Row],[cedula]]&amp;Tabla15[[#This Row],[prog]]&amp;LEFT(Tabla15[[#This Row],[TIPO]],3)</f>
        <v>1100006549701SEG</v>
      </c>
      <c r="E215" s="48" t="s">
        <v>1574</v>
      </c>
      <c r="F215" s="48" t="s">
        <v>895</v>
      </c>
      <c r="G215" s="48" t="s">
        <v>943</v>
      </c>
      <c r="H215" s="48" t="s">
        <v>244</v>
      </c>
      <c r="I215" s="73">
        <f>_xlfn.XLOOKUP(Tabla15[[#This Row],[cedula]],TCARRERA[CEDULA],TCARRERA[CATEGORIA DEL SERVIDOR],0)</f>
        <v>0</v>
      </c>
      <c r="J215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48" t="str">
        <f>IF(ISTEXT(Tabla15[[#This Row],[CARRERA]]),Tabla15[[#This Row],[CARRERA]],Tabla15[[#This Row],[STATUS]])</f>
        <v>SEGURIDAD</v>
      </c>
      <c r="L215" s="57">
        <v>10000</v>
      </c>
      <c r="M215" s="61"/>
      <c r="N215" s="57"/>
      <c r="O215" s="57"/>
      <c r="P215" s="25">
        <f>Tabla15[[#This Row],[sbruto]]-Tabla15[[#This Row],[ISR]]-Tabla15[[#This Row],[SFS]]-Tabla15[[#This Row],[AFP]]-Tabla15[[#This Row],[sneto]]</f>
        <v>0</v>
      </c>
      <c r="Q215" s="25">
        <v>10000</v>
      </c>
      <c r="R215" s="48" t="str">
        <f>_xlfn.XLOOKUP(Tabla15[[#This Row],[cedula]],Tabla8[Numero Documento],Tabla8[Gen])</f>
        <v>M</v>
      </c>
      <c r="S215" s="48" t="str">
        <f>_xlfn.XLOOKUP(Tabla15[[#This Row],[cedula]],Tabla8[Numero Documento],Tabla8[Lugar Funciones Codigo])</f>
        <v>01.83</v>
      </c>
    </row>
    <row r="216" spans="1:19" hidden="1">
      <c r="A216" s="48" t="s">
        <v>2540</v>
      </c>
      <c r="B216" s="48" t="s">
        <v>2506</v>
      </c>
      <c r="C216" s="48" t="s">
        <v>2570</v>
      </c>
      <c r="D216" s="48" t="str">
        <f>Tabla15[[#This Row],[cedula]]&amp;Tabla15[[#This Row],[prog]]&amp;LEFT(Tabla15[[#This Row],[TIPO]],3)</f>
        <v>4022145542701SEG</v>
      </c>
      <c r="E216" s="48" t="s">
        <v>1444</v>
      </c>
      <c r="F216" s="48" t="s">
        <v>895</v>
      </c>
      <c r="G216" s="48" t="s">
        <v>943</v>
      </c>
      <c r="H216" s="48" t="s">
        <v>244</v>
      </c>
      <c r="I216" s="73">
        <f>_xlfn.XLOOKUP(Tabla15[[#This Row],[cedula]],TCARRERA[CEDULA],TCARRERA[CATEGORIA DEL SERVIDOR],0)</f>
        <v>0</v>
      </c>
      <c r="J216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48" t="str">
        <f>IF(ISTEXT(Tabla15[[#This Row],[CARRERA]]),Tabla15[[#This Row],[CARRERA]],Tabla15[[#This Row],[STATUS]])</f>
        <v>SEGURIDAD</v>
      </c>
      <c r="L216" s="57">
        <v>10000</v>
      </c>
      <c r="M216" s="60"/>
      <c r="N216" s="57"/>
      <c r="O216" s="57"/>
      <c r="P216" s="25">
        <f>Tabla15[[#This Row],[sbruto]]-Tabla15[[#This Row],[ISR]]-Tabla15[[#This Row],[SFS]]-Tabla15[[#This Row],[AFP]]-Tabla15[[#This Row],[sneto]]</f>
        <v>0</v>
      </c>
      <c r="Q216" s="25">
        <v>10000</v>
      </c>
      <c r="R216" s="48" t="str">
        <f>_xlfn.XLOOKUP(Tabla15[[#This Row],[cedula]],Tabla8[Numero Documento],Tabla8[Gen])</f>
        <v>M</v>
      </c>
      <c r="S216" s="48" t="str">
        <f>_xlfn.XLOOKUP(Tabla15[[#This Row],[cedula]],Tabla8[Numero Documento],Tabla8[Lugar Funciones Codigo])</f>
        <v>01.83</v>
      </c>
    </row>
    <row r="217" spans="1:19" hidden="1">
      <c r="A217" s="48" t="s">
        <v>2540</v>
      </c>
      <c r="B217" s="48" t="s">
        <v>2681</v>
      </c>
      <c r="C217" s="48" t="s">
        <v>2570</v>
      </c>
      <c r="D217" s="48" t="str">
        <f>Tabla15[[#This Row],[cedula]]&amp;Tabla15[[#This Row],[prog]]&amp;LEFT(Tabla15[[#This Row],[TIPO]],3)</f>
        <v>4022312541601SEG</v>
      </c>
      <c r="E217" s="48" t="s">
        <v>2667</v>
      </c>
      <c r="F217" s="48" t="s">
        <v>895</v>
      </c>
      <c r="G217" s="48" t="s">
        <v>943</v>
      </c>
      <c r="H217" s="48" t="s">
        <v>244</v>
      </c>
      <c r="I217" s="73">
        <f>_xlfn.XLOOKUP(Tabla15[[#This Row],[cedula]],TCARRERA[CEDULA],TCARRERA[CATEGORIA DEL SERVIDOR],0)</f>
        <v>0</v>
      </c>
      <c r="J217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7" s="48" t="str">
        <f>IF(ISTEXT(Tabla15[[#This Row],[CARRERA]]),Tabla15[[#This Row],[CARRERA]],Tabla15[[#This Row],[STATUS]])</f>
        <v>SEGURIDAD</v>
      </c>
      <c r="L217" s="57">
        <v>10000</v>
      </c>
      <c r="M217" s="60"/>
      <c r="N217" s="57"/>
      <c r="O217" s="57"/>
      <c r="P217" s="25">
        <f>Tabla15[[#This Row],[sbruto]]-Tabla15[[#This Row],[ISR]]-Tabla15[[#This Row],[SFS]]-Tabla15[[#This Row],[AFP]]-Tabla15[[#This Row],[sneto]]</f>
        <v>0</v>
      </c>
      <c r="Q217" s="25">
        <v>10000</v>
      </c>
      <c r="R217" s="48" t="str">
        <f>_xlfn.XLOOKUP(Tabla15[[#This Row],[cedula]],Tabla8[Numero Documento],Tabla8[Gen])</f>
        <v>M</v>
      </c>
      <c r="S217" s="48" t="str">
        <f>_xlfn.XLOOKUP(Tabla15[[#This Row],[cedula]],Tabla8[Numero Documento],Tabla8[Lugar Funciones Codigo])</f>
        <v>01.83</v>
      </c>
    </row>
    <row r="218" spans="1:19" hidden="1">
      <c r="A218" s="48" t="s">
        <v>2540</v>
      </c>
      <c r="B218" s="48" t="s">
        <v>2507</v>
      </c>
      <c r="C218" s="48" t="s">
        <v>2570</v>
      </c>
      <c r="D218" s="48" t="str">
        <f>Tabla15[[#This Row],[cedula]]&amp;Tabla15[[#This Row],[prog]]&amp;LEFT(Tabla15[[#This Row],[TIPO]],3)</f>
        <v>0830001722801SEG</v>
      </c>
      <c r="E218" s="48" t="s">
        <v>1572</v>
      </c>
      <c r="F218" s="48" t="s">
        <v>895</v>
      </c>
      <c r="G218" s="48" t="s">
        <v>943</v>
      </c>
      <c r="H218" s="48" t="s">
        <v>244</v>
      </c>
      <c r="I218" s="73">
        <f>_xlfn.XLOOKUP(Tabla15[[#This Row],[cedula]],TCARRERA[CEDULA],TCARRERA[CATEGORIA DEL SERVIDOR],0)</f>
        <v>0</v>
      </c>
      <c r="J218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48" t="str">
        <f>IF(ISTEXT(Tabla15[[#This Row],[CARRERA]]),Tabla15[[#This Row],[CARRERA]],Tabla15[[#This Row],[STATUS]])</f>
        <v>SEGURIDAD</v>
      </c>
      <c r="L218" s="57">
        <v>10000</v>
      </c>
      <c r="M218" s="60"/>
      <c r="N218" s="57"/>
      <c r="O218" s="57"/>
      <c r="P218" s="25">
        <f>Tabla15[[#This Row],[sbruto]]-Tabla15[[#This Row],[ISR]]-Tabla15[[#This Row],[SFS]]-Tabla15[[#This Row],[AFP]]-Tabla15[[#This Row],[sneto]]</f>
        <v>0</v>
      </c>
      <c r="Q218" s="25">
        <v>10000</v>
      </c>
      <c r="R218" s="48" t="str">
        <f>_xlfn.XLOOKUP(Tabla15[[#This Row],[cedula]],Tabla8[Numero Documento],Tabla8[Gen])</f>
        <v>M</v>
      </c>
      <c r="S218" s="48" t="str">
        <f>_xlfn.XLOOKUP(Tabla15[[#This Row],[cedula]],Tabla8[Numero Documento],Tabla8[Lugar Funciones Codigo])</f>
        <v>01.83</v>
      </c>
    </row>
    <row r="219" spans="1:19" hidden="1">
      <c r="A219" s="48" t="s">
        <v>2540</v>
      </c>
      <c r="B219" s="48" t="s">
        <v>2508</v>
      </c>
      <c r="C219" s="48" t="s">
        <v>2570</v>
      </c>
      <c r="D219" s="48" t="str">
        <f>Tabla15[[#This Row],[cedula]]&amp;Tabla15[[#This Row],[prog]]&amp;LEFT(Tabla15[[#This Row],[TIPO]],3)</f>
        <v>1180007145501SEG</v>
      </c>
      <c r="E219" s="48" t="s">
        <v>1575</v>
      </c>
      <c r="F219" s="48" t="s">
        <v>895</v>
      </c>
      <c r="G219" s="48" t="s">
        <v>943</v>
      </c>
      <c r="H219" s="48" t="s">
        <v>244</v>
      </c>
      <c r="I219" s="73">
        <f>_xlfn.XLOOKUP(Tabla15[[#This Row],[cedula]],TCARRERA[CEDULA],TCARRERA[CATEGORIA DEL SERVIDOR],0)</f>
        <v>0</v>
      </c>
      <c r="J219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48" t="str">
        <f>IF(ISTEXT(Tabla15[[#This Row],[CARRERA]]),Tabla15[[#This Row],[CARRERA]],Tabla15[[#This Row],[STATUS]])</f>
        <v>SEGURIDAD</v>
      </c>
      <c r="L219" s="57">
        <v>10000</v>
      </c>
      <c r="M219" s="60"/>
      <c r="N219" s="57"/>
      <c r="O219" s="57"/>
      <c r="P219" s="25">
        <f>Tabla15[[#This Row],[sbruto]]-Tabla15[[#This Row],[ISR]]-Tabla15[[#This Row],[SFS]]-Tabla15[[#This Row],[AFP]]-Tabla15[[#This Row],[sneto]]</f>
        <v>0</v>
      </c>
      <c r="Q219" s="25">
        <v>10000</v>
      </c>
      <c r="R219" s="48" t="str">
        <f>_xlfn.XLOOKUP(Tabla15[[#This Row],[cedula]],Tabla8[Numero Documento],Tabla8[Gen])</f>
        <v>M</v>
      </c>
      <c r="S219" s="48" t="str">
        <f>_xlfn.XLOOKUP(Tabla15[[#This Row],[cedula]],Tabla8[Numero Documento],Tabla8[Lugar Funciones Codigo])</f>
        <v>01.83</v>
      </c>
    </row>
    <row r="220" spans="1:19" hidden="1">
      <c r="A220" s="48" t="s">
        <v>2540</v>
      </c>
      <c r="B220" s="48" t="s">
        <v>2509</v>
      </c>
      <c r="C220" s="48" t="s">
        <v>2570</v>
      </c>
      <c r="D220" s="48" t="str">
        <f>Tabla15[[#This Row],[cedula]]&amp;Tabla15[[#This Row],[prog]]&amp;LEFT(Tabla15[[#This Row],[TIPO]],3)</f>
        <v>0160015361101SEG</v>
      </c>
      <c r="E220" s="48" t="s">
        <v>977</v>
      </c>
      <c r="F220" s="48" t="s">
        <v>895</v>
      </c>
      <c r="G220" s="48" t="s">
        <v>943</v>
      </c>
      <c r="H220" s="48" t="s">
        <v>244</v>
      </c>
      <c r="I220" s="73">
        <f>_xlfn.XLOOKUP(Tabla15[[#This Row],[cedula]],TCARRERA[CEDULA],TCARRERA[CATEGORIA DEL SERVIDOR],0)</f>
        <v>0</v>
      </c>
      <c r="J220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48" t="str">
        <f>IF(ISTEXT(Tabla15[[#This Row],[CARRERA]]),Tabla15[[#This Row],[CARRERA]],Tabla15[[#This Row],[STATUS]])</f>
        <v>SEGURIDAD</v>
      </c>
      <c r="L220" s="57">
        <v>10000</v>
      </c>
      <c r="M220" s="61"/>
      <c r="N220" s="57"/>
      <c r="O220" s="57"/>
      <c r="P220" s="25">
        <f>Tabla15[[#This Row],[sbruto]]-Tabla15[[#This Row],[ISR]]-Tabla15[[#This Row],[SFS]]-Tabla15[[#This Row],[AFP]]-Tabla15[[#This Row],[sneto]]</f>
        <v>0</v>
      </c>
      <c r="Q220" s="25">
        <v>10000</v>
      </c>
      <c r="R220" s="48" t="str">
        <f>_xlfn.XLOOKUP(Tabla15[[#This Row],[cedula]],Tabla8[Numero Documento],Tabla8[Gen])</f>
        <v>M</v>
      </c>
      <c r="S220" s="48" t="str">
        <f>_xlfn.XLOOKUP(Tabla15[[#This Row],[cedula]],Tabla8[Numero Documento],Tabla8[Lugar Funciones Codigo])</f>
        <v>01.83</v>
      </c>
    </row>
    <row r="221" spans="1:19" hidden="1">
      <c r="A221" s="48" t="s">
        <v>2540</v>
      </c>
      <c r="B221" s="48" t="s">
        <v>2512</v>
      </c>
      <c r="C221" s="48" t="s">
        <v>2570</v>
      </c>
      <c r="D221" s="48" t="str">
        <f>Tabla15[[#This Row],[cedula]]&amp;Tabla15[[#This Row],[prog]]&amp;LEFT(Tabla15[[#This Row],[TIPO]],3)</f>
        <v>0490072171501SEG</v>
      </c>
      <c r="E221" s="48" t="s">
        <v>2511</v>
      </c>
      <c r="F221" s="48" t="s">
        <v>895</v>
      </c>
      <c r="G221" s="48" t="s">
        <v>943</v>
      </c>
      <c r="H221" s="48" t="s">
        <v>244</v>
      </c>
      <c r="I221" s="73">
        <f>_xlfn.XLOOKUP(Tabla15[[#This Row],[cedula]],TCARRERA[CEDULA],TCARRERA[CATEGORIA DEL SERVIDOR],0)</f>
        <v>0</v>
      </c>
      <c r="J221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48" t="str">
        <f>IF(ISTEXT(Tabla15[[#This Row],[CARRERA]]),Tabla15[[#This Row],[CARRERA]],Tabla15[[#This Row],[STATUS]])</f>
        <v>SEGURIDAD</v>
      </c>
      <c r="L221" s="57">
        <v>10000</v>
      </c>
      <c r="M221" s="58"/>
      <c r="N221" s="57"/>
      <c r="O221" s="57"/>
      <c r="P221" s="25">
        <f>Tabla15[[#This Row],[sbruto]]-Tabla15[[#This Row],[ISR]]-Tabla15[[#This Row],[SFS]]-Tabla15[[#This Row],[AFP]]-Tabla15[[#This Row],[sneto]]</f>
        <v>0</v>
      </c>
      <c r="Q221" s="25">
        <v>10000</v>
      </c>
      <c r="R221" s="48" t="str">
        <f>_xlfn.XLOOKUP(Tabla15[[#This Row],[cedula]],Tabla8[Numero Documento],Tabla8[Gen])</f>
        <v>M</v>
      </c>
      <c r="S221" s="48" t="str">
        <f>_xlfn.XLOOKUP(Tabla15[[#This Row],[cedula]],Tabla8[Numero Documento],Tabla8[Lugar Funciones Codigo])</f>
        <v>01.83</v>
      </c>
    </row>
    <row r="222" spans="1:19" hidden="1">
      <c r="A222" s="48" t="s">
        <v>2540</v>
      </c>
      <c r="B222" s="48" t="s">
        <v>2754</v>
      </c>
      <c r="C222" s="48" t="s">
        <v>2570</v>
      </c>
      <c r="D222" s="48" t="str">
        <f>Tabla15[[#This Row],[cedula]]&amp;Tabla15[[#This Row],[prog]]&amp;LEFT(Tabla15[[#This Row],[TIPO]],3)</f>
        <v>4021479546601SEG</v>
      </c>
      <c r="E222" s="48" t="s">
        <v>2726</v>
      </c>
      <c r="F222" s="48" t="s">
        <v>895</v>
      </c>
      <c r="G222" s="48" t="s">
        <v>943</v>
      </c>
      <c r="H222" s="48" t="s">
        <v>244</v>
      </c>
      <c r="I222" s="73">
        <f>_xlfn.XLOOKUP(Tabla15[[#This Row],[cedula]],TCARRERA[CEDULA],TCARRERA[CATEGORIA DEL SERVIDOR],0)</f>
        <v>0</v>
      </c>
      <c r="J222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48" t="str">
        <f>IF(ISTEXT(Tabla15[[#This Row],[CARRERA]]),Tabla15[[#This Row],[CARRERA]],Tabla15[[#This Row],[STATUS]])</f>
        <v>SEGURIDAD</v>
      </c>
      <c r="L222" s="57">
        <v>10000</v>
      </c>
      <c r="M222" s="60"/>
      <c r="N222" s="57"/>
      <c r="O222" s="57"/>
      <c r="P222" s="25">
        <f>Tabla15[[#This Row],[sbruto]]-Tabla15[[#This Row],[ISR]]-Tabla15[[#This Row],[SFS]]-Tabla15[[#This Row],[AFP]]-Tabla15[[#This Row],[sneto]]</f>
        <v>0</v>
      </c>
      <c r="Q222" s="25">
        <v>10000</v>
      </c>
      <c r="R222" s="48" t="str">
        <f>_xlfn.XLOOKUP(Tabla15[[#This Row],[cedula]],Tabla8[Numero Documento],Tabla8[Gen])</f>
        <v>M</v>
      </c>
      <c r="S222" s="48" t="str">
        <f>_xlfn.XLOOKUP(Tabla15[[#This Row],[cedula]],Tabla8[Numero Documento],Tabla8[Lugar Funciones Codigo])</f>
        <v>01.83</v>
      </c>
    </row>
    <row r="223" spans="1:19" hidden="1">
      <c r="A223" s="48" t="s">
        <v>2540</v>
      </c>
      <c r="B223" s="48" t="s">
        <v>2749</v>
      </c>
      <c r="C223" s="48" t="s">
        <v>2570</v>
      </c>
      <c r="D223" s="48" t="str">
        <f>Tabla15[[#This Row],[cedula]]&amp;Tabla15[[#This Row],[prog]]&amp;LEFT(Tabla15[[#This Row],[TIPO]],3)</f>
        <v>0310479872701SEG</v>
      </c>
      <c r="E223" s="48" t="s">
        <v>2721</v>
      </c>
      <c r="F223" s="48" t="s">
        <v>895</v>
      </c>
      <c r="G223" s="48" t="s">
        <v>943</v>
      </c>
      <c r="H223" s="48" t="s">
        <v>244</v>
      </c>
      <c r="I223" s="73">
        <f>_xlfn.XLOOKUP(Tabla15[[#This Row],[cedula]],TCARRERA[CEDULA],TCARRERA[CATEGORIA DEL SERVIDOR],0)</f>
        <v>0</v>
      </c>
      <c r="J223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48" t="str">
        <f>IF(ISTEXT(Tabla15[[#This Row],[CARRERA]]),Tabla15[[#This Row],[CARRERA]],Tabla15[[#This Row],[STATUS]])</f>
        <v>SEGURIDAD</v>
      </c>
      <c r="L223" s="57">
        <v>10000</v>
      </c>
      <c r="M223" s="59"/>
      <c r="N223" s="57"/>
      <c r="O223" s="57"/>
      <c r="P223" s="25">
        <f>Tabla15[[#This Row],[sbruto]]-Tabla15[[#This Row],[ISR]]-Tabla15[[#This Row],[SFS]]-Tabla15[[#This Row],[AFP]]-Tabla15[[#This Row],[sneto]]</f>
        <v>0</v>
      </c>
      <c r="Q223" s="25">
        <v>10000</v>
      </c>
      <c r="R223" s="48" t="str">
        <f>_xlfn.XLOOKUP(Tabla15[[#This Row],[cedula]],Tabla8[Numero Documento],Tabla8[Gen])</f>
        <v>F</v>
      </c>
      <c r="S223" s="48" t="str">
        <f>_xlfn.XLOOKUP(Tabla15[[#This Row],[cedula]],Tabla8[Numero Documento],Tabla8[Lugar Funciones Codigo])</f>
        <v>01.83</v>
      </c>
    </row>
    <row r="224" spans="1:19" hidden="1">
      <c r="A224" s="48" t="s">
        <v>2540</v>
      </c>
      <c r="B224" s="48" t="s">
        <v>2513</v>
      </c>
      <c r="C224" s="48" t="s">
        <v>2570</v>
      </c>
      <c r="D224" s="48" t="str">
        <f>Tabla15[[#This Row],[cedula]]&amp;Tabla15[[#This Row],[prog]]&amp;LEFT(Tabla15[[#This Row],[TIPO]],3)</f>
        <v>0100102593901SEG</v>
      </c>
      <c r="E224" s="48" t="s">
        <v>1023</v>
      </c>
      <c r="F224" s="48" t="s">
        <v>895</v>
      </c>
      <c r="G224" s="48" t="s">
        <v>943</v>
      </c>
      <c r="H224" s="48" t="s">
        <v>244</v>
      </c>
      <c r="I224" s="73">
        <f>_xlfn.XLOOKUP(Tabla15[[#This Row],[cedula]],TCARRERA[CEDULA],TCARRERA[CATEGORIA DEL SERVIDOR],0)</f>
        <v>0</v>
      </c>
      <c r="J224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48" t="str">
        <f>IF(ISTEXT(Tabla15[[#This Row],[CARRERA]]),Tabla15[[#This Row],[CARRERA]],Tabla15[[#This Row],[STATUS]])</f>
        <v>SEGURIDAD</v>
      </c>
      <c r="L224" s="57">
        <v>10000</v>
      </c>
      <c r="M224" s="58"/>
      <c r="N224" s="57"/>
      <c r="O224" s="57"/>
      <c r="P224" s="25">
        <f>Tabla15[[#This Row],[sbruto]]-Tabla15[[#This Row],[ISR]]-Tabla15[[#This Row],[SFS]]-Tabla15[[#This Row],[AFP]]-Tabla15[[#This Row],[sneto]]</f>
        <v>0</v>
      </c>
      <c r="Q224" s="25">
        <v>10000</v>
      </c>
      <c r="R224" s="48" t="str">
        <f>_xlfn.XLOOKUP(Tabla15[[#This Row],[cedula]],Tabla8[Numero Documento],Tabla8[Gen])</f>
        <v>M</v>
      </c>
      <c r="S224" s="48" t="str">
        <f>_xlfn.XLOOKUP(Tabla15[[#This Row],[cedula]],Tabla8[Numero Documento],Tabla8[Lugar Funciones Codigo])</f>
        <v>01.83</v>
      </c>
    </row>
    <row r="225" spans="1:19" hidden="1">
      <c r="A225" s="48" t="s">
        <v>2540</v>
      </c>
      <c r="B225" s="48" t="s">
        <v>2514</v>
      </c>
      <c r="C225" s="48" t="s">
        <v>2570</v>
      </c>
      <c r="D225" s="48" t="str">
        <f>Tabla15[[#This Row],[cedula]]&amp;Tabla15[[#This Row],[prog]]&amp;LEFT(Tabla15[[#This Row],[TIPO]],3)</f>
        <v>0780010040101SEG</v>
      </c>
      <c r="E225" s="48" t="s">
        <v>1569</v>
      </c>
      <c r="F225" s="48" t="s">
        <v>895</v>
      </c>
      <c r="G225" s="48" t="s">
        <v>943</v>
      </c>
      <c r="H225" s="48" t="s">
        <v>244</v>
      </c>
      <c r="I225" s="73">
        <f>_xlfn.XLOOKUP(Tabla15[[#This Row],[cedula]],TCARRERA[CEDULA],TCARRERA[CATEGORIA DEL SERVIDOR],0)</f>
        <v>0</v>
      </c>
      <c r="J225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48" t="str">
        <f>IF(ISTEXT(Tabla15[[#This Row],[CARRERA]]),Tabla15[[#This Row],[CARRERA]],Tabla15[[#This Row],[STATUS]])</f>
        <v>SEGURIDAD</v>
      </c>
      <c r="L225" s="57">
        <v>10000</v>
      </c>
      <c r="M225" s="61"/>
      <c r="N225" s="57"/>
      <c r="O225" s="57"/>
      <c r="P225" s="25">
        <f>Tabla15[[#This Row],[sbruto]]-Tabla15[[#This Row],[ISR]]-Tabla15[[#This Row],[SFS]]-Tabla15[[#This Row],[AFP]]-Tabla15[[#This Row],[sneto]]</f>
        <v>0</v>
      </c>
      <c r="Q225" s="25">
        <v>10000</v>
      </c>
      <c r="R225" s="48" t="str">
        <f>_xlfn.XLOOKUP(Tabla15[[#This Row],[cedula]],Tabla8[Numero Documento],Tabla8[Gen])</f>
        <v>M</v>
      </c>
      <c r="S225" s="48" t="str">
        <f>_xlfn.XLOOKUP(Tabla15[[#This Row],[cedula]],Tabla8[Numero Documento],Tabla8[Lugar Funciones Codigo])</f>
        <v>01.83</v>
      </c>
    </row>
    <row r="226" spans="1:19" hidden="1">
      <c r="A226" s="48" t="s">
        <v>2540</v>
      </c>
      <c r="B226" s="48" t="s">
        <v>3355</v>
      </c>
      <c r="C226" s="48" t="s">
        <v>2570</v>
      </c>
      <c r="D226" s="48" t="str">
        <f>Tabla15[[#This Row],[cedula]]&amp;Tabla15[[#This Row],[prog]]&amp;LEFT(Tabla15[[#This Row],[TIPO]],3)</f>
        <v>0160014948601SEG</v>
      </c>
      <c r="E226" s="48" t="s">
        <v>3376</v>
      </c>
      <c r="F226" s="48" t="s">
        <v>895</v>
      </c>
      <c r="G226" s="48" t="s">
        <v>943</v>
      </c>
      <c r="H226" s="48" t="s">
        <v>244</v>
      </c>
      <c r="I226" s="73">
        <f>_xlfn.XLOOKUP(Tabla15[[#This Row],[cedula]],TCARRERA[CEDULA],TCARRERA[CATEGORIA DEL SERVIDOR],0)</f>
        <v>0</v>
      </c>
      <c r="J226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48" t="str">
        <f>IF(ISTEXT(Tabla15[[#This Row],[CARRERA]]),Tabla15[[#This Row],[CARRERA]],Tabla15[[#This Row],[STATUS]])</f>
        <v>SEGURIDAD</v>
      </c>
      <c r="L226" s="57">
        <v>10000</v>
      </c>
      <c r="M226" s="61"/>
      <c r="N226" s="57"/>
      <c r="O226" s="57"/>
      <c r="P226" s="25">
        <f>Tabla15[[#This Row],[sbruto]]-Tabla15[[#This Row],[ISR]]-Tabla15[[#This Row],[SFS]]-Tabla15[[#This Row],[AFP]]-Tabla15[[#This Row],[sneto]]</f>
        <v>0</v>
      </c>
      <c r="Q226" s="25">
        <v>10000</v>
      </c>
      <c r="R226" s="48" t="str">
        <f>_xlfn.XLOOKUP(Tabla15[[#This Row],[cedula]],Tabla8[Numero Documento],Tabla8[Gen])</f>
        <v>F</v>
      </c>
      <c r="S226" s="48" t="str">
        <f>_xlfn.XLOOKUP(Tabla15[[#This Row],[cedula]],Tabla8[Numero Documento],Tabla8[Lugar Funciones Codigo])</f>
        <v>01.83</v>
      </c>
    </row>
    <row r="227" spans="1:19" hidden="1">
      <c r="A227" s="48" t="s">
        <v>2540</v>
      </c>
      <c r="B227" s="48" t="s">
        <v>2598</v>
      </c>
      <c r="C227" s="48" t="s">
        <v>2570</v>
      </c>
      <c r="D227" s="48" t="str">
        <f>Tabla15[[#This Row],[cedula]]&amp;Tabla15[[#This Row],[prog]]&amp;LEFT(Tabla15[[#This Row],[TIPO]],3)</f>
        <v>4020914562801SEG</v>
      </c>
      <c r="E227" s="48" t="s">
        <v>2597</v>
      </c>
      <c r="F227" s="48" t="s">
        <v>895</v>
      </c>
      <c r="G227" s="48" t="s">
        <v>943</v>
      </c>
      <c r="H227" s="48" t="s">
        <v>244</v>
      </c>
      <c r="I227" s="73">
        <f>_xlfn.XLOOKUP(Tabla15[[#This Row],[cedula]],TCARRERA[CEDULA],TCARRERA[CATEGORIA DEL SERVIDOR],0)</f>
        <v>0</v>
      </c>
      <c r="J227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48" t="str">
        <f>IF(ISTEXT(Tabla15[[#This Row],[CARRERA]]),Tabla15[[#This Row],[CARRERA]],Tabla15[[#This Row],[STATUS]])</f>
        <v>SEGURIDAD</v>
      </c>
      <c r="L227" s="57">
        <v>10000</v>
      </c>
      <c r="M227" s="58"/>
      <c r="N227" s="57"/>
      <c r="O227" s="57"/>
      <c r="P227" s="25">
        <f>Tabla15[[#This Row],[sbruto]]-Tabla15[[#This Row],[ISR]]-Tabla15[[#This Row],[SFS]]-Tabla15[[#This Row],[AFP]]-Tabla15[[#This Row],[sneto]]</f>
        <v>0</v>
      </c>
      <c r="Q227" s="25">
        <v>10000</v>
      </c>
      <c r="R227" s="48" t="str">
        <f>_xlfn.XLOOKUP(Tabla15[[#This Row],[cedula]],Tabla8[Numero Documento],Tabla8[Gen])</f>
        <v>F</v>
      </c>
      <c r="S227" s="48" t="str">
        <f>_xlfn.XLOOKUP(Tabla15[[#This Row],[cedula]],Tabla8[Numero Documento],Tabla8[Lugar Funciones Codigo])</f>
        <v>01.83</v>
      </c>
    </row>
    <row r="228" spans="1:19" hidden="1">
      <c r="A228" s="48" t="s">
        <v>2540</v>
      </c>
      <c r="B228" s="48" t="s">
        <v>2516</v>
      </c>
      <c r="C228" s="48" t="s">
        <v>2570</v>
      </c>
      <c r="D228" s="48" t="str">
        <f>Tabla15[[#This Row],[cedula]]&amp;Tabla15[[#This Row],[prog]]&amp;LEFT(Tabla15[[#This Row],[TIPO]],3)</f>
        <v>0160019768301SEG</v>
      </c>
      <c r="E228" s="48" t="s">
        <v>963</v>
      </c>
      <c r="F228" s="48" t="s">
        <v>895</v>
      </c>
      <c r="G228" s="48" t="s">
        <v>943</v>
      </c>
      <c r="H228" s="48" t="s">
        <v>244</v>
      </c>
      <c r="I228" s="73">
        <f>_xlfn.XLOOKUP(Tabla15[[#This Row],[cedula]],TCARRERA[CEDULA],TCARRERA[CATEGORIA DEL SERVIDOR],0)</f>
        <v>0</v>
      </c>
      <c r="J228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48" t="str">
        <f>IF(ISTEXT(Tabla15[[#This Row],[CARRERA]]),Tabla15[[#This Row],[CARRERA]],Tabla15[[#This Row],[STATUS]])</f>
        <v>SEGURIDAD</v>
      </c>
      <c r="L228" s="57">
        <v>10000</v>
      </c>
      <c r="M228" s="60"/>
      <c r="N228" s="57"/>
      <c r="O228" s="57"/>
      <c r="P228" s="25">
        <f>Tabla15[[#This Row],[sbruto]]-Tabla15[[#This Row],[ISR]]-Tabla15[[#This Row],[SFS]]-Tabla15[[#This Row],[AFP]]-Tabla15[[#This Row],[sneto]]</f>
        <v>0</v>
      </c>
      <c r="Q228" s="25">
        <v>10000</v>
      </c>
      <c r="R228" s="48" t="str">
        <f>_xlfn.XLOOKUP(Tabla15[[#This Row],[cedula]],Tabla8[Numero Documento],Tabla8[Gen])</f>
        <v>M</v>
      </c>
      <c r="S228" s="48" t="str">
        <f>_xlfn.XLOOKUP(Tabla15[[#This Row],[cedula]],Tabla8[Numero Documento],Tabla8[Lugar Funciones Codigo])</f>
        <v>01.83</v>
      </c>
    </row>
    <row r="229" spans="1:19" hidden="1">
      <c r="A229" s="48" t="s">
        <v>2540</v>
      </c>
      <c r="B229" s="48" t="s">
        <v>2518</v>
      </c>
      <c r="C229" s="48" t="s">
        <v>2570</v>
      </c>
      <c r="D229" s="48" t="str">
        <f>Tabla15[[#This Row],[cedula]]&amp;Tabla15[[#This Row],[prog]]&amp;LEFT(Tabla15[[#This Row],[TIPO]],3)</f>
        <v>1100005019201SEG</v>
      </c>
      <c r="E229" s="48" t="s">
        <v>1573</v>
      </c>
      <c r="F229" s="48" t="s">
        <v>895</v>
      </c>
      <c r="G229" s="48" t="s">
        <v>943</v>
      </c>
      <c r="H229" s="48" t="s">
        <v>244</v>
      </c>
      <c r="I229" s="73">
        <f>_xlfn.XLOOKUP(Tabla15[[#This Row],[cedula]],TCARRERA[CEDULA],TCARRERA[CATEGORIA DEL SERVIDOR],0)</f>
        <v>0</v>
      </c>
      <c r="J229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48" t="str">
        <f>IF(ISTEXT(Tabla15[[#This Row],[CARRERA]]),Tabla15[[#This Row],[CARRERA]],Tabla15[[#This Row],[STATUS]])</f>
        <v>SEGURIDAD</v>
      </c>
      <c r="L229" s="57">
        <v>10000</v>
      </c>
      <c r="M229" s="60"/>
      <c r="N229" s="57"/>
      <c r="O229" s="57"/>
      <c r="P229" s="25">
        <f>Tabla15[[#This Row],[sbruto]]-Tabla15[[#This Row],[ISR]]-Tabla15[[#This Row],[SFS]]-Tabla15[[#This Row],[AFP]]-Tabla15[[#This Row],[sneto]]</f>
        <v>0</v>
      </c>
      <c r="Q229" s="25">
        <v>10000</v>
      </c>
      <c r="R229" s="48" t="str">
        <f>_xlfn.XLOOKUP(Tabla15[[#This Row],[cedula]],Tabla8[Numero Documento],Tabla8[Gen])</f>
        <v>M</v>
      </c>
      <c r="S229" s="48" t="str">
        <f>_xlfn.XLOOKUP(Tabla15[[#This Row],[cedula]],Tabla8[Numero Documento],Tabla8[Lugar Funciones Codigo])</f>
        <v>01.83</v>
      </c>
    </row>
    <row r="230" spans="1:19" hidden="1">
      <c r="A230" s="48" t="s">
        <v>2540</v>
      </c>
      <c r="B230" s="48" t="s">
        <v>2753</v>
      </c>
      <c r="C230" s="48" t="s">
        <v>2570</v>
      </c>
      <c r="D230" s="48" t="str">
        <f>Tabla15[[#This Row],[cedula]]&amp;Tabla15[[#This Row],[prog]]&amp;LEFT(Tabla15[[#This Row],[TIPO]],3)</f>
        <v>4021436762101SEG</v>
      </c>
      <c r="E230" s="48" t="s">
        <v>2725</v>
      </c>
      <c r="F230" s="48" t="s">
        <v>895</v>
      </c>
      <c r="G230" s="48" t="s">
        <v>943</v>
      </c>
      <c r="H230" s="48" t="s">
        <v>244</v>
      </c>
      <c r="I230" s="73">
        <f>_xlfn.XLOOKUP(Tabla15[[#This Row],[cedula]],TCARRERA[CEDULA],TCARRERA[CATEGORIA DEL SERVIDOR],0)</f>
        <v>0</v>
      </c>
      <c r="J230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48" t="str">
        <f>IF(ISTEXT(Tabla15[[#This Row],[CARRERA]]),Tabla15[[#This Row],[CARRERA]],Tabla15[[#This Row],[STATUS]])</f>
        <v>SEGURIDAD</v>
      </c>
      <c r="L230" s="57">
        <v>10000</v>
      </c>
      <c r="M230" s="61"/>
      <c r="N230" s="57"/>
      <c r="O230" s="57"/>
      <c r="P230" s="25">
        <f>Tabla15[[#This Row],[sbruto]]-Tabla15[[#This Row],[ISR]]-Tabla15[[#This Row],[SFS]]-Tabla15[[#This Row],[AFP]]-Tabla15[[#This Row],[sneto]]</f>
        <v>0</v>
      </c>
      <c r="Q230" s="25">
        <v>10000</v>
      </c>
      <c r="R230" s="48" t="str">
        <f>_xlfn.XLOOKUP(Tabla15[[#This Row],[cedula]],Tabla8[Numero Documento],Tabla8[Gen])</f>
        <v>M</v>
      </c>
      <c r="S230" s="48" t="str">
        <f>_xlfn.XLOOKUP(Tabla15[[#This Row],[cedula]],Tabla8[Numero Documento],Tabla8[Lugar Funciones Codigo])</f>
        <v>01.83</v>
      </c>
    </row>
    <row r="231" spans="1:19" hidden="1">
      <c r="A231" s="48" t="s">
        <v>2540</v>
      </c>
      <c r="B231" s="48" t="s">
        <v>2520</v>
      </c>
      <c r="C231" s="48" t="s">
        <v>2570</v>
      </c>
      <c r="D231" s="48" t="str">
        <f>Tabla15[[#This Row],[cedula]]&amp;Tabla15[[#This Row],[prog]]&amp;LEFT(Tabla15[[#This Row],[TIPO]],3)</f>
        <v>0750011361301SEG</v>
      </c>
      <c r="E231" s="48" t="s">
        <v>975</v>
      </c>
      <c r="F231" s="48" t="s">
        <v>895</v>
      </c>
      <c r="G231" s="48" t="s">
        <v>943</v>
      </c>
      <c r="H231" s="48" t="s">
        <v>244</v>
      </c>
      <c r="I231" s="73">
        <f>_xlfn.XLOOKUP(Tabla15[[#This Row],[cedula]],TCARRERA[CEDULA],TCARRERA[CATEGORIA DEL SERVIDOR],0)</f>
        <v>0</v>
      </c>
      <c r="J231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48" t="str">
        <f>IF(ISTEXT(Tabla15[[#This Row],[CARRERA]]),Tabla15[[#This Row],[CARRERA]],Tabla15[[#This Row],[STATUS]])</f>
        <v>SEGURIDAD</v>
      </c>
      <c r="L231" s="57">
        <v>10000</v>
      </c>
      <c r="M231" s="60"/>
      <c r="N231" s="57"/>
      <c r="O231" s="57"/>
      <c r="P231" s="25">
        <f>Tabla15[[#This Row],[sbruto]]-Tabla15[[#This Row],[ISR]]-Tabla15[[#This Row],[SFS]]-Tabla15[[#This Row],[AFP]]-Tabla15[[#This Row],[sneto]]</f>
        <v>0</v>
      </c>
      <c r="Q231" s="25">
        <v>10000</v>
      </c>
      <c r="R231" s="48" t="str">
        <f>_xlfn.XLOOKUP(Tabla15[[#This Row],[cedula]],Tabla8[Numero Documento],Tabla8[Gen])</f>
        <v>M</v>
      </c>
      <c r="S231" s="48" t="str">
        <f>_xlfn.XLOOKUP(Tabla15[[#This Row],[cedula]],Tabla8[Numero Documento],Tabla8[Lugar Funciones Codigo])</f>
        <v>01.83</v>
      </c>
    </row>
    <row r="232" spans="1:19" hidden="1">
      <c r="A232" s="48" t="s">
        <v>2540</v>
      </c>
      <c r="B232" s="48" t="s">
        <v>2523</v>
      </c>
      <c r="C232" s="48" t="s">
        <v>2570</v>
      </c>
      <c r="D232" s="48" t="str">
        <f>Tabla15[[#This Row],[cedula]]&amp;Tabla15[[#This Row],[prog]]&amp;LEFT(Tabla15[[#This Row],[TIPO]],3)</f>
        <v>4022694375701SEG</v>
      </c>
      <c r="E232" s="48" t="s">
        <v>1599</v>
      </c>
      <c r="F232" s="48" t="s">
        <v>895</v>
      </c>
      <c r="G232" s="48" t="s">
        <v>943</v>
      </c>
      <c r="H232" s="48" t="s">
        <v>244</v>
      </c>
      <c r="I232" s="73">
        <f>_xlfn.XLOOKUP(Tabla15[[#This Row],[cedula]],TCARRERA[CEDULA],TCARRERA[CATEGORIA DEL SERVIDOR],0)</f>
        <v>0</v>
      </c>
      <c r="J232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48" t="str">
        <f>IF(ISTEXT(Tabla15[[#This Row],[CARRERA]]),Tabla15[[#This Row],[CARRERA]],Tabla15[[#This Row],[STATUS]])</f>
        <v>SEGURIDAD</v>
      </c>
      <c r="L232" s="57">
        <v>10000</v>
      </c>
      <c r="M232" s="57"/>
      <c r="N232" s="57"/>
      <c r="O232" s="57"/>
      <c r="P232" s="25">
        <f>Tabla15[[#This Row],[sbruto]]-Tabla15[[#This Row],[ISR]]-Tabla15[[#This Row],[SFS]]-Tabla15[[#This Row],[AFP]]-Tabla15[[#This Row],[sneto]]</f>
        <v>0</v>
      </c>
      <c r="Q232" s="25">
        <v>10000</v>
      </c>
      <c r="R232" s="48" t="str">
        <f>_xlfn.XLOOKUP(Tabla15[[#This Row],[cedula]],Tabla8[Numero Documento],Tabla8[Gen])</f>
        <v>M</v>
      </c>
      <c r="S232" s="48" t="str">
        <f>_xlfn.XLOOKUP(Tabla15[[#This Row],[cedula]],Tabla8[Numero Documento],Tabla8[Lugar Funciones Codigo])</f>
        <v>01.83</v>
      </c>
    </row>
    <row r="233" spans="1:19" hidden="1">
      <c r="A233" s="48" t="s">
        <v>2540</v>
      </c>
      <c r="B233" s="48" t="s">
        <v>2524</v>
      </c>
      <c r="C233" s="48" t="s">
        <v>2570</v>
      </c>
      <c r="D233" s="48" t="str">
        <f>Tabla15[[#This Row],[cedula]]&amp;Tabla15[[#This Row],[prog]]&amp;LEFT(Tabla15[[#This Row],[TIPO]],3)</f>
        <v>0440025509901SEG</v>
      </c>
      <c r="E233" s="48" t="s">
        <v>900</v>
      </c>
      <c r="F233" s="48" t="s">
        <v>895</v>
      </c>
      <c r="G233" s="48" t="s">
        <v>943</v>
      </c>
      <c r="H233" s="48" t="s">
        <v>244</v>
      </c>
      <c r="I233" s="73">
        <f>_xlfn.XLOOKUP(Tabla15[[#This Row],[cedula]],TCARRERA[CEDULA],TCARRERA[CATEGORIA DEL SERVIDOR],0)</f>
        <v>0</v>
      </c>
      <c r="J233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48" t="str">
        <f>IF(ISTEXT(Tabla15[[#This Row],[CARRERA]]),Tabla15[[#This Row],[CARRERA]],Tabla15[[#This Row],[STATUS]])</f>
        <v>SEGURIDAD</v>
      </c>
      <c r="L233" s="57">
        <v>10000</v>
      </c>
      <c r="M233" s="61"/>
      <c r="N233" s="57"/>
      <c r="O233" s="57"/>
      <c r="P233" s="25">
        <f>Tabla15[[#This Row],[sbruto]]-Tabla15[[#This Row],[ISR]]-Tabla15[[#This Row],[SFS]]-Tabla15[[#This Row],[AFP]]-Tabla15[[#This Row],[sneto]]</f>
        <v>0</v>
      </c>
      <c r="Q233" s="25">
        <v>10000</v>
      </c>
      <c r="R233" s="48" t="str">
        <f>_xlfn.XLOOKUP(Tabla15[[#This Row],[cedula]],Tabla8[Numero Documento],Tabla8[Gen])</f>
        <v>M</v>
      </c>
      <c r="S233" s="48" t="str">
        <f>_xlfn.XLOOKUP(Tabla15[[#This Row],[cedula]],Tabla8[Numero Documento],Tabla8[Lugar Funciones Codigo])</f>
        <v>01.83</v>
      </c>
    </row>
    <row r="234" spans="1:19" hidden="1">
      <c r="A234" s="48" t="s">
        <v>2540</v>
      </c>
      <c r="B234" s="48" t="s">
        <v>2526</v>
      </c>
      <c r="C234" s="48" t="s">
        <v>2570</v>
      </c>
      <c r="D234" s="48" t="str">
        <f>Tabla15[[#This Row],[cedula]]&amp;Tabla15[[#This Row],[prog]]&amp;LEFT(Tabla15[[#This Row],[TIPO]],3)</f>
        <v>0011169591201SEG</v>
      </c>
      <c r="E234" s="48" t="s">
        <v>1446</v>
      </c>
      <c r="F234" s="48" t="s">
        <v>895</v>
      </c>
      <c r="G234" s="48" t="s">
        <v>943</v>
      </c>
      <c r="H234" s="48" t="s">
        <v>244</v>
      </c>
      <c r="I234" s="73">
        <f>_xlfn.XLOOKUP(Tabla15[[#This Row],[cedula]],TCARRERA[CEDULA],TCARRERA[CATEGORIA DEL SERVIDOR],0)</f>
        <v>0</v>
      </c>
      <c r="J234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48" t="str">
        <f>IF(ISTEXT(Tabla15[[#This Row],[CARRERA]]),Tabla15[[#This Row],[CARRERA]],Tabla15[[#This Row],[STATUS]])</f>
        <v>SEGURIDAD</v>
      </c>
      <c r="L234" s="57">
        <v>10000</v>
      </c>
      <c r="M234" s="61"/>
      <c r="N234" s="57"/>
      <c r="O234" s="57"/>
      <c r="P234" s="25">
        <f>Tabla15[[#This Row],[sbruto]]-Tabla15[[#This Row],[ISR]]-Tabla15[[#This Row],[SFS]]-Tabla15[[#This Row],[AFP]]-Tabla15[[#This Row],[sneto]]</f>
        <v>0</v>
      </c>
      <c r="Q234" s="25">
        <v>10000</v>
      </c>
      <c r="R234" s="48" t="str">
        <f>_xlfn.XLOOKUP(Tabla15[[#This Row],[cedula]],Tabla8[Numero Documento],Tabla8[Gen])</f>
        <v>M</v>
      </c>
      <c r="S234" s="48" t="str">
        <f>_xlfn.XLOOKUP(Tabla15[[#This Row],[cedula]],Tabla8[Numero Documento],Tabla8[Lugar Funciones Codigo])</f>
        <v>01.83</v>
      </c>
    </row>
    <row r="235" spans="1:19" hidden="1">
      <c r="A235" s="48" t="s">
        <v>2540</v>
      </c>
      <c r="B235" s="48" t="s">
        <v>2550</v>
      </c>
      <c r="C235" s="48" t="s">
        <v>2570</v>
      </c>
      <c r="D235" s="48" t="str">
        <f>Tabla15[[#This Row],[cedula]]&amp;Tabla15[[#This Row],[prog]]&amp;LEFT(Tabla15[[#This Row],[TIPO]],3)</f>
        <v>0110032055301SEG</v>
      </c>
      <c r="E235" s="48" t="s">
        <v>2561</v>
      </c>
      <c r="F235" s="48" t="s">
        <v>895</v>
      </c>
      <c r="G235" s="48" t="s">
        <v>943</v>
      </c>
      <c r="H235" s="48" t="s">
        <v>244</v>
      </c>
      <c r="I235" s="73">
        <f>_xlfn.XLOOKUP(Tabla15[[#This Row],[cedula]],TCARRERA[CEDULA],TCARRERA[CATEGORIA DEL SERVIDOR],0)</f>
        <v>0</v>
      </c>
      <c r="J235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48" t="str">
        <f>IF(ISTEXT(Tabla15[[#This Row],[CARRERA]]),Tabla15[[#This Row],[CARRERA]],Tabla15[[#This Row],[STATUS]])</f>
        <v>SEGURIDAD</v>
      </c>
      <c r="L235" s="57">
        <v>9500</v>
      </c>
      <c r="M235" s="60"/>
      <c r="N235" s="57"/>
      <c r="O235" s="57"/>
      <c r="P235" s="25">
        <f>Tabla15[[#This Row],[sbruto]]-Tabla15[[#This Row],[ISR]]-Tabla15[[#This Row],[SFS]]-Tabla15[[#This Row],[AFP]]-Tabla15[[#This Row],[sneto]]</f>
        <v>0</v>
      </c>
      <c r="Q235" s="25">
        <v>9500</v>
      </c>
      <c r="R235" s="48" t="str">
        <f>_xlfn.XLOOKUP(Tabla15[[#This Row],[cedula]],Tabla8[Numero Documento],Tabla8[Gen])</f>
        <v>M</v>
      </c>
      <c r="S235" s="48" t="str">
        <f>_xlfn.XLOOKUP(Tabla15[[#This Row],[cedula]],Tabla8[Numero Documento],Tabla8[Lugar Funciones Codigo])</f>
        <v>01.83</v>
      </c>
    </row>
    <row r="236" spans="1:19" hidden="1">
      <c r="A236" s="48" t="s">
        <v>2540</v>
      </c>
      <c r="B236" s="48" t="s">
        <v>2460</v>
      </c>
      <c r="C236" s="48" t="s">
        <v>2570</v>
      </c>
      <c r="D236" s="48" t="str">
        <f>Tabla15[[#This Row],[cedula]]&amp;Tabla15[[#This Row],[prog]]&amp;LEFT(Tabla15[[#This Row],[TIPO]],3)</f>
        <v>0080032966601SEG</v>
      </c>
      <c r="E236" s="48" t="s">
        <v>979</v>
      </c>
      <c r="F236" s="48" t="s">
        <v>895</v>
      </c>
      <c r="G236" s="48" t="s">
        <v>943</v>
      </c>
      <c r="H236" s="48" t="s">
        <v>244</v>
      </c>
      <c r="I236" s="73">
        <f>_xlfn.XLOOKUP(Tabla15[[#This Row],[cedula]],TCARRERA[CEDULA],TCARRERA[CATEGORIA DEL SERVIDOR],0)</f>
        <v>0</v>
      </c>
      <c r="J236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48" t="str">
        <f>IF(ISTEXT(Tabla15[[#This Row],[CARRERA]]),Tabla15[[#This Row],[CARRERA]],Tabla15[[#This Row],[STATUS]])</f>
        <v>SEGURIDAD</v>
      </c>
      <c r="L236" s="57">
        <v>9000</v>
      </c>
      <c r="M236" s="60"/>
      <c r="N236" s="57"/>
      <c r="O236" s="57"/>
      <c r="P236" s="25">
        <f>Tabla15[[#This Row],[sbruto]]-Tabla15[[#This Row],[ISR]]-Tabla15[[#This Row],[SFS]]-Tabla15[[#This Row],[AFP]]-Tabla15[[#This Row],[sneto]]</f>
        <v>0</v>
      </c>
      <c r="Q236" s="25">
        <v>9000</v>
      </c>
      <c r="R236" s="48" t="str">
        <f>_xlfn.XLOOKUP(Tabla15[[#This Row],[cedula]],Tabla8[Numero Documento],Tabla8[Gen])</f>
        <v>F</v>
      </c>
      <c r="S236" s="48" t="str">
        <f>_xlfn.XLOOKUP(Tabla15[[#This Row],[cedula]],Tabla8[Numero Documento],Tabla8[Lugar Funciones Codigo])</f>
        <v>01.83</v>
      </c>
    </row>
    <row r="237" spans="1:19" hidden="1">
      <c r="A237" s="48" t="s">
        <v>2540</v>
      </c>
      <c r="B237" s="48" t="s">
        <v>2483</v>
      </c>
      <c r="C237" s="48" t="s">
        <v>2570</v>
      </c>
      <c r="D237" s="48" t="str">
        <f>Tabla15[[#This Row],[cedula]]&amp;Tabla15[[#This Row],[prog]]&amp;LEFT(Tabla15[[#This Row],[TIPO]],3)</f>
        <v>0120082004901SEG</v>
      </c>
      <c r="E237" s="48" t="s">
        <v>1552</v>
      </c>
      <c r="F237" s="48" t="s">
        <v>895</v>
      </c>
      <c r="G237" s="48" t="s">
        <v>943</v>
      </c>
      <c r="H237" s="48" t="s">
        <v>244</v>
      </c>
      <c r="I237" s="73">
        <f>_xlfn.XLOOKUP(Tabla15[[#This Row],[cedula]],TCARRERA[CEDULA],TCARRERA[CATEGORIA DEL SERVIDOR],0)</f>
        <v>0</v>
      </c>
      <c r="J237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48" t="str">
        <f>IF(ISTEXT(Tabla15[[#This Row],[CARRERA]]),Tabla15[[#This Row],[CARRERA]],Tabla15[[#This Row],[STATUS]])</f>
        <v>SEGURIDAD</v>
      </c>
      <c r="L237" s="57">
        <v>9000</v>
      </c>
      <c r="M237" s="61"/>
      <c r="N237" s="57"/>
      <c r="O237" s="57"/>
      <c r="P237" s="25">
        <f>Tabla15[[#This Row],[sbruto]]-Tabla15[[#This Row],[ISR]]-Tabla15[[#This Row],[SFS]]-Tabla15[[#This Row],[AFP]]-Tabla15[[#This Row],[sneto]]</f>
        <v>0</v>
      </c>
      <c r="Q237" s="25">
        <v>9000</v>
      </c>
      <c r="R237" s="48" t="str">
        <f>_xlfn.XLOOKUP(Tabla15[[#This Row],[cedula]],Tabla8[Numero Documento],Tabla8[Gen])</f>
        <v>M</v>
      </c>
      <c r="S237" s="48" t="str">
        <f>_xlfn.XLOOKUP(Tabla15[[#This Row],[cedula]],Tabla8[Numero Documento],Tabla8[Lugar Funciones Codigo])</f>
        <v>01.83</v>
      </c>
    </row>
    <row r="238" spans="1:19" hidden="1">
      <c r="A238" s="48" t="s">
        <v>2540</v>
      </c>
      <c r="B238" s="48" t="s">
        <v>2490</v>
      </c>
      <c r="C238" s="48" t="s">
        <v>2570</v>
      </c>
      <c r="D238" s="48" t="str">
        <f>Tabla15[[#This Row],[cedula]]&amp;Tabla15[[#This Row],[prog]]&amp;LEFT(Tabla15[[#This Row],[TIPO]],3)</f>
        <v>0930067995901SEG</v>
      </c>
      <c r="E238" s="48" t="s">
        <v>939</v>
      </c>
      <c r="F238" s="48" t="s">
        <v>895</v>
      </c>
      <c r="G238" s="48" t="s">
        <v>943</v>
      </c>
      <c r="H238" s="48" t="s">
        <v>244</v>
      </c>
      <c r="I238" s="73">
        <f>_xlfn.XLOOKUP(Tabla15[[#This Row],[cedula]],TCARRERA[CEDULA],TCARRERA[CATEGORIA DEL SERVIDOR],0)</f>
        <v>0</v>
      </c>
      <c r="J238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48" t="str">
        <f>IF(ISTEXT(Tabla15[[#This Row],[CARRERA]]),Tabla15[[#This Row],[CARRERA]],Tabla15[[#This Row],[STATUS]])</f>
        <v>SEGURIDAD</v>
      </c>
      <c r="L238" s="57">
        <v>9000</v>
      </c>
      <c r="M238" s="61"/>
      <c r="N238" s="57"/>
      <c r="O238" s="57"/>
      <c r="P238" s="25">
        <f>Tabla15[[#This Row],[sbruto]]-Tabla15[[#This Row],[ISR]]-Tabla15[[#This Row],[SFS]]-Tabla15[[#This Row],[AFP]]-Tabla15[[#This Row],[sneto]]</f>
        <v>0</v>
      </c>
      <c r="Q238" s="25">
        <v>9000</v>
      </c>
      <c r="R238" s="48" t="str">
        <f>_xlfn.XLOOKUP(Tabla15[[#This Row],[cedula]],Tabla8[Numero Documento],Tabla8[Gen])</f>
        <v>F</v>
      </c>
      <c r="S238" s="48" t="str">
        <f>_xlfn.XLOOKUP(Tabla15[[#This Row],[cedula]],Tabla8[Numero Documento],Tabla8[Lugar Funciones Codigo])</f>
        <v>01.83</v>
      </c>
    </row>
    <row r="239" spans="1:19" hidden="1">
      <c r="A239" s="48" t="s">
        <v>2540</v>
      </c>
      <c r="B239" s="48" t="s">
        <v>2417</v>
      </c>
      <c r="C239" s="48" t="s">
        <v>2570</v>
      </c>
      <c r="D239" s="48" t="str">
        <f>Tabla15[[#This Row],[cedula]]&amp;Tabla15[[#This Row],[prog]]&amp;LEFT(Tabla15[[#This Row],[TIPO]],3)</f>
        <v>0180062388401SEG</v>
      </c>
      <c r="E239" s="48" t="s">
        <v>1755</v>
      </c>
      <c r="F239" s="48" t="s">
        <v>895</v>
      </c>
      <c r="G239" s="48" t="s">
        <v>943</v>
      </c>
      <c r="H239" s="48" t="s">
        <v>244</v>
      </c>
      <c r="I239" s="73">
        <f>_xlfn.XLOOKUP(Tabla15[[#This Row],[cedula]],TCARRERA[CEDULA],TCARRERA[CATEGORIA DEL SERVIDOR],0)</f>
        <v>0</v>
      </c>
      <c r="J239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48" t="str">
        <f>IF(ISTEXT(Tabla15[[#This Row],[CARRERA]]),Tabla15[[#This Row],[CARRERA]],Tabla15[[#This Row],[STATUS]])</f>
        <v>SEGURIDAD</v>
      </c>
      <c r="L239" s="57">
        <v>8500</v>
      </c>
      <c r="M239" s="58"/>
      <c r="N239" s="57"/>
      <c r="O239" s="57"/>
      <c r="P239" s="25">
        <f>Tabla15[[#This Row],[sbruto]]-Tabla15[[#This Row],[ISR]]-Tabla15[[#This Row],[SFS]]-Tabla15[[#This Row],[AFP]]-Tabla15[[#This Row],[sneto]]</f>
        <v>0</v>
      </c>
      <c r="Q239" s="25">
        <v>8500</v>
      </c>
      <c r="R239" s="48" t="str">
        <f>_xlfn.XLOOKUP(Tabla15[[#This Row],[cedula]],Tabla8[Numero Documento],Tabla8[Gen])</f>
        <v>M</v>
      </c>
      <c r="S239" s="48" t="str">
        <f>_xlfn.XLOOKUP(Tabla15[[#This Row],[cedula]],Tabla8[Numero Documento],Tabla8[Lugar Funciones Codigo])</f>
        <v>01.83</v>
      </c>
    </row>
    <row r="240" spans="1:19" hidden="1">
      <c r="A240" s="48" t="s">
        <v>2540</v>
      </c>
      <c r="B240" s="48" t="s">
        <v>2421</v>
      </c>
      <c r="C240" s="48" t="s">
        <v>2570</v>
      </c>
      <c r="D240" s="48" t="str">
        <f>Tabla15[[#This Row],[cedula]]&amp;Tabla15[[#This Row],[prog]]&amp;LEFT(Tabla15[[#This Row],[TIPO]],3)</f>
        <v>0011937910501SEG</v>
      </c>
      <c r="E240" s="48" t="s">
        <v>1544</v>
      </c>
      <c r="F240" s="48" t="s">
        <v>895</v>
      </c>
      <c r="G240" s="48" t="s">
        <v>943</v>
      </c>
      <c r="H240" s="48" t="s">
        <v>244</v>
      </c>
      <c r="I240" s="73">
        <f>_xlfn.XLOOKUP(Tabla15[[#This Row],[cedula]],TCARRERA[CEDULA],TCARRERA[CATEGORIA DEL SERVIDOR],0)</f>
        <v>0</v>
      </c>
      <c r="J240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48" t="str">
        <f>IF(ISTEXT(Tabla15[[#This Row],[CARRERA]]),Tabla15[[#This Row],[CARRERA]],Tabla15[[#This Row],[STATUS]])</f>
        <v>SEGURIDAD</v>
      </c>
      <c r="L240" s="57">
        <v>8000</v>
      </c>
      <c r="M240" s="60"/>
      <c r="N240" s="57"/>
      <c r="O240" s="57"/>
      <c r="P240" s="25">
        <f>Tabla15[[#This Row],[sbruto]]-Tabla15[[#This Row],[ISR]]-Tabla15[[#This Row],[SFS]]-Tabla15[[#This Row],[AFP]]-Tabla15[[#This Row],[sneto]]</f>
        <v>0</v>
      </c>
      <c r="Q240" s="25">
        <v>8000</v>
      </c>
      <c r="R240" s="48" t="str">
        <f>_xlfn.XLOOKUP(Tabla15[[#This Row],[cedula]],Tabla8[Numero Documento],Tabla8[Gen])</f>
        <v>M</v>
      </c>
      <c r="S240" s="48" t="str">
        <f>_xlfn.XLOOKUP(Tabla15[[#This Row],[cedula]],Tabla8[Numero Documento],Tabla8[Lugar Funciones Codigo])</f>
        <v>01.83</v>
      </c>
    </row>
    <row r="241" spans="1:19" hidden="1">
      <c r="A241" s="48" t="s">
        <v>2540</v>
      </c>
      <c r="B241" s="48" t="s">
        <v>2442</v>
      </c>
      <c r="C241" s="48" t="s">
        <v>2570</v>
      </c>
      <c r="D241" s="48" t="str">
        <f>Tabla15[[#This Row],[cedula]]&amp;Tabla15[[#This Row],[prog]]&amp;LEFT(Tabla15[[#This Row],[TIPO]],3)</f>
        <v>0930078436101SEG</v>
      </c>
      <c r="E241" s="48" t="s">
        <v>1756</v>
      </c>
      <c r="F241" s="48" t="s">
        <v>895</v>
      </c>
      <c r="G241" s="48" t="s">
        <v>943</v>
      </c>
      <c r="H241" s="48" t="s">
        <v>244</v>
      </c>
      <c r="I241" s="73">
        <f>_xlfn.XLOOKUP(Tabla15[[#This Row],[cedula]],TCARRERA[CEDULA],TCARRERA[CATEGORIA DEL SERVIDOR],0)</f>
        <v>0</v>
      </c>
      <c r="J241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48" t="str">
        <f>IF(ISTEXT(Tabla15[[#This Row],[CARRERA]]),Tabla15[[#This Row],[CARRERA]],Tabla15[[#This Row],[STATUS]])</f>
        <v>SEGURIDAD</v>
      </c>
      <c r="L241" s="57">
        <v>8000</v>
      </c>
      <c r="M241" s="60"/>
      <c r="N241" s="57"/>
      <c r="O241" s="57"/>
      <c r="P241" s="25">
        <f>Tabla15[[#This Row],[sbruto]]-Tabla15[[#This Row],[ISR]]-Tabla15[[#This Row],[SFS]]-Tabla15[[#This Row],[AFP]]-Tabla15[[#This Row],[sneto]]</f>
        <v>0</v>
      </c>
      <c r="Q241" s="25">
        <v>8000</v>
      </c>
      <c r="R241" s="48" t="str">
        <f>_xlfn.XLOOKUP(Tabla15[[#This Row],[cedula]],Tabla8[Numero Documento],Tabla8[Gen])</f>
        <v>M</v>
      </c>
      <c r="S241" s="48" t="str">
        <f>_xlfn.XLOOKUP(Tabla15[[#This Row],[cedula]],Tabla8[Numero Documento],Tabla8[Lugar Funciones Codigo])</f>
        <v>01.83</v>
      </c>
    </row>
    <row r="242" spans="1:19" hidden="1">
      <c r="A242" s="48" t="s">
        <v>2540</v>
      </c>
      <c r="B242" s="48" t="s">
        <v>3258</v>
      </c>
      <c r="C242" s="48" t="s">
        <v>2570</v>
      </c>
      <c r="D242" s="48" t="str">
        <f>Tabla15[[#This Row],[cedula]]&amp;Tabla15[[#This Row],[prog]]&amp;LEFT(Tabla15[[#This Row],[TIPO]],3)</f>
        <v>0190019590801SEG</v>
      </c>
      <c r="E242" s="48" t="s">
        <v>3279</v>
      </c>
      <c r="F242" s="48" t="s">
        <v>895</v>
      </c>
      <c r="G242" s="48" t="s">
        <v>943</v>
      </c>
      <c r="H242" s="48" t="s">
        <v>244</v>
      </c>
      <c r="I242" s="73">
        <f>_xlfn.XLOOKUP(Tabla15[[#This Row],[cedula]],TCARRERA[CEDULA],TCARRERA[CATEGORIA DEL SERVIDOR],0)</f>
        <v>0</v>
      </c>
      <c r="J242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48" t="str">
        <f>IF(ISTEXT(Tabla15[[#This Row],[CARRERA]]),Tabla15[[#This Row],[CARRERA]],Tabla15[[#This Row],[STATUS]])</f>
        <v>SEGURIDAD</v>
      </c>
      <c r="L242" s="57">
        <v>8000</v>
      </c>
      <c r="M242" s="59"/>
      <c r="N242" s="57"/>
      <c r="O242" s="57"/>
      <c r="P242" s="25">
        <f>Tabla15[[#This Row],[sbruto]]-Tabla15[[#This Row],[ISR]]-Tabla15[[#This Row],[SFS]]-Tabla15[[#This Row],[AFP]]-Tabla15[[#This Row],[sneto]]</f>
        <v>0</v>
      </c>
      <c r="Q242" s="25">
        <v>8000</v>
      </c>
      <c r="R242" s="48" t="str">
        <f>_xlfn.XLOOKUP(Tabla15[[#This Row],[cedula]],Tabla8[Numero Documento],Tabla8[Gen])</f>
        <v>M</v>
      </c>
      <c r="S242" s="48" t="str">
        <f>_xlfn.XLOOKUP(Tabla15[[#This Row],[cedula]],Tabla8[Numero Documento],Tabla8[Lugar Funciones Codigo])</f>
        <v>01.83</v>
      </c>
    </row>
    <row r="243" spans="1:19" hidden="1">
      <c r="A243" s="48" t="s">
        <v>2540</v>
      </c>
      <c r="B243" s="48" t="s">
        <v>2449</v>
      </c>
      <c r="C243" s="48" t="s">
        <v>2570</v>
      </c>
      <c r="D243" s="48" t="str">
        <f>Tabla15[[#This Row],[cedula]]&amp;Tabla15[[#This Row],[prog]]&amp;LEFT(Tabla15[[#This Row],[TIPO]],3)</f>
        <v>0470120865601SEG</v>
      </c>
      <c r="E243" s="48" t="s">
        <v>1565</v>
      </c>
      <c r="F243" s="48" t="s">
        <v>895</v>
      </c>
      <c r="G243" s="48" t="s">
        <v>943</v>
      </c>
      <c r="H243" s="48" t="s">
        <v>244</v>
      </c>
      <c r="I243" s="73">
        <f>_xlfn.XLOOKUP(Tabla15[[#This Row],[cedula]],TCARRERA[CEDULA],TCARRERA[CATEGORIA DEL SERVIDOR],0)</f>
        <v>0</v>
      </c>
      <c r="J243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48" t="str">
        <f>IF(ISTEXT(Tabla15[[#This Row],[CARRERA]]),Tabla15[[#This Row],[CARRERA]],Tabla15[[#This Row],[STATUS]])</f>
        <v>SEGURIDAD</v>
      </c>
      <c r="L243" s="57">
        <v>8000</v>
      </c>
      <c r="M243" s="61"/>
      <c r="N243" s="57"/>
      <c r="O243" s="57"/>
      <c r="P243" s="25">
        <f>Tabla15[[#This Row],[sbruto]]-Tabla15[[#This Row],[ISR]]-Tabla15[[#This Row],[SFS]]-Tabla15[[#This Row],[AFP]]-Tabla15[[#This Row],[sneto]]</f>
        <v>0</v>
      </c>
      <c r="Q243" s="25">
        <v>8000</v>
      </c>
      <c r="R243" s="48" t="str">
        <f>_xlfn.XLOOKUP(Tabla15[[#This Row],[cedula]],Tabla8[Numero Documento],Tabla8[Gen])</f>
        <v>M</v>
      </c>
      <c r="S243" s="48" t="str">
        <f>_xlfn.XLOOKUP(Tabla15[[#This Row],[cedula]],Tabla8[Numero Documento],Tabla8[Lugar Funciones Codigo])</f>
        <v>01.83</v>
      </c>
    </row>
    <row r="244" spans="1:19" hidden="1">
      <c r="A244" s="48" t="s">
        <v>2540</v>
      </c>
      <c r="B244" s="48" t="s">
        <v>2479</v>
      </c>
      <c r="C244" s="48" t="s">
        <v>2570</v>
      </c>
      <c r="D244" s="48" t="str">
        <f>Tabla15[[#This Row],[cedula]]&amp;Tabla15[[#This Row],[prog]]&amp;LEFT(Tabla15[[#This Row],[TIPO]],3)</f>
        <v>0200008994201SEG</v>
      </c>
      <c r="E244" s="48" t="s">
        <v>1557</v>
      </c>
      <c r="F244" s="48" t="s">
        <v>895</v>
      </c>
      <c r="G244" s="48" t="s">
        <v>943</v>
      </c>
      <c r="H244" s="48" t="s">
        <v>244</v>
      </c>
      <c r="I244" s="73">
        <f>_xlfn.XLOOKUP(Tabla15[[#This Row],[cedula]],TCARRERA[CEDULA],TCARRERA[CATEGORIA DEL SERVIDOR],0)</f>
        <v>0</v>
      </c>
      <c r="J244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48" t="str">
        <f>IF(ISTEXT(Tabla15[[#This Row],[CARRERA]]),Tabla15[[#This Row],[CARRERA]],Tabla15[[#This Row],[STATUS]])</f>
        <v>SEGURIDAD</v>
      </c>
      <c r="L244" s="57">
        <v>8000</v>
      </c>
      <c r="M244" s="59"/>
      <c r="N244" s="57"/>
      <c r="O244" s="57"/>
      <c r="P244" s="25">
        <f>Tabla15[[#This Row],[sbruto]]-Tabla15[[#This Row],[ISR]]-Tabla15[[#This Row],[SFS]]-Tabla15[[#This Row],[AFP]]-Tabla15[[#This Row],[sneto]]</f>
        <v>0</v>
      </c>
      <c r="Q244" s="25">
        <v>8000</v>
      </c>
      <c r="R244" s="48" t="str">
        <f>_xlfn.XLOOKUP(Tabla15[[#This Row],[cedula]],Tabla8[Numero Documento],Tabla8[Gen])</f>
        <v>M</v>
      </c>
      <c r="S244" s="48" t="str">
        <f>_xlfn.XLOOKUP(Tabla15[[#This Row],[cedula]],Tabla8[Numero Documento],Tabla8[Lugar Funciones Codigo])</f>
        <v>01.83</v>
      </c>
    </row>
    <row r="245" spans="1:19" hidden="1">
      <c r="A245" s="48" t="s">
        <v>2540</v>
      </c>
      <c r="B245" s="48" t="s">
        <v>2498</v>
      </c>
      <c r="C245" s="48" t="s">
        <v>2570</v>
      </c>
      <c r="D245" s="48" t="str">
        <f>Tabla15[[#This Row],[cedula]]&amp;Tabla15[[#This Row],[prog]]&amp;LEFT(Tabla15[[#This Row],[TIPO]],3)</f>
        <v>0200008824101SEG</v>
      </c>
      <c r="E245" s="48" t="s">
        <v>1556</v>
      </c>
      <c r="F245" s="48" t="s">
        <v>895</v>
      </c>
      <c r="G245" s="48" t="s">
        <v>943</v>
      </c>
      <c r="H245" s="48" t="s">
        <v>244</v>
      </c>
      <c r="I245" s="73">
        <f>_xlfn.XLOOKUP(Tabla15[[#This Row],[cedula]],TCARRERA[CEDULA],TCARRERA[CATEGORIA DEL SERVIDOR],0)</f>
        <v>0</v>
      </c>
      <c r="J245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48" t="str">
        <f>IF(ISTEXT(Tabla15[[#This Row],[CARRERA]]),Tabla15[[#This Row],[CARRERA]],Tabla15[[#This Row],[STATUS]])</f>
        <v>SEGURIDAD</v>
      </c>
      <c r="L245" s="57">
        <v>8000</v>
      </c>
      <c r="M245" s="58"/>
      <c r="N245" s="57"/>
      <c r="O245" s="57"/>
      <c r="P245" s="25">
        <f>Tabla15[[#This Row],[sbruto]]-Tabla15[[#This Row],[ISR]]-Tabla15[[#This Row],[SFS]]-Tabla15[[#This Row],[AFP]]-Tabla15[[#This Row],[sneto]]</f>
        <v>0</v>
      </c>
      <c r="Q245" s="25">
        <v>8000</v>
      </c>
      <c r="R245" s="48" t="str">
        <f>_xlfn.XLOOKUP(Tabla15[[#This Row],[cedula]],Tabla8[Numero Documento],Tabla8[Gen])</f>
        <v>M</v>
      </c>
      <c r="S245" s="48" t="str">
        <f>_xlfn.XLOOKUP(Tabla15[[#This Row],[cedula]],Tabla8[Numero Documento],Tabla8[Lugar Funciones Codigo])</f>
        <v>01.83</v>
      </c>
    </row>
    <row r="246" spans="1:19" hidden="1">
      <c r="A246" s="48" t="s">
        <v>2540</v>
      </c>
      <c r="B246" s="48" t="s">
        <v>3354</v>
      </c>
      <c r="C246" s="48" t="s">
        <v>2570</v>
      </c>
      <c r="D246" s="48" t="str">
        <f>Tabla15[[#This Row],[cedula]]&amp;Tabla15[[#This Row],[prog]]&amp;LEFT(Tabla15[[#This Row],[TIPO]],3)</f>
        <v>4023280743401SEG</v>
      </c>
      <c r="E246" s="48" t="s">
        <v>3375</v>
      </c>
      <c r="F246" s="48" t="s">
        <v>895</v>
      </c>
      <c r="G246" s="48" t="s">
        <v>943</v>
      </c>
      <c r="H246" s="48" t="s">
        <v>244</v>
      </c>
      <c r="I246" s="73">
        <f>_xlfn.XLOOKUP(Tabla15[[#This Row],[cedula]],TCARRERA[CEDULA],TCARRERA[CATEGORIA DEL SERVIDOR],0)</f>
        <v>0</v>
      </c>
      <c r="J246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48" t="str">
        <f>IF(ISTEXT(Tabla15[[#This Row],[CARRERA]]),Tabla15[[#This Row],[CARRERA]],Tabla15[[#This Row],[STATUS]])</f>
        <v>SEGURIDAD</v>
      </c>
      <c r="L246" s="57">
        <v>8000</v>
      </c>
      <c r="M246" s="58"/>
      <c r="N246" s="57"/>
      <c r="O246" s="57"/>
      <c r="P246" s="25">
        <f>Tabla15[[#This Row],[sbruto]]-Tabla15[[#This Row],[ISR]]-Tabla15[[#This Row],[SFS]]-Tabla15[[#This Row],[AFP]]-Tabla15[[#This Row],[sneto]]</f>
        <v>0</v>
      </c>
      <c r="Q246" s="25">
        <v>8000</v>
      </c>
      <c r="R246" s="48" t="str">
        <f>_xlfn.XLOOKUP(Tabla15[[#This Row],[cedula]],Tabla8[Numero Documento],Tabla8[Gen])</f>
        <v>M</v>
      </c>
      <c r="S246" s="48" t="str">
        <f>_xlfn.XLOOKUP(Tabla15[[#This Row],[cedula]],Tabla8[Numero Documento],Tabla8[Lugar Funciones Codigo])</f>
        <v>01.83</v>
      </c>
    </row>
    <row r="247" spans="1:19" hidden="1">
      <c r="A247" s="48" t="s">
        <v>2540</v>
      </c>
      <c r="B247" s="48" t="s">
        <v>2521</v>
      </c>
      <c r="C247" s="48" t="s">
        <v>2570</v>
      </c>
      <c r="D247" s="48" t="str">
        <f>Tabla15[[#This Row],[cedula]]&amp;Tabla15[[#This Row],[prog]]&amp;LEFT(Tabla15[[#This Row],[TIPO]],3)</f>
        <v>2230162901401SEG</v>
      </c>
      <c r="E247" s="48" t="s">
        <v>1577</v>
      </c>
      <c r="F247" s="48" t="s">
        <v>895</v>
      </c>
      <c r="G247" s="48" t="s">
        <v>943</v>
      </c>
      <c r="H247" s="48" t="s">
        <v>244</v>
      </c>
      <c r="I247" s="73">
        <f>_xlfn.XLOOKUP(Tabla15[[#This Row],[cedula]],TCARRERA[CEDULA],TCARRERA[CATEGORIA DEL SERVIDOR],0)</f>
        <v>0</v>
      </c>
      <c r="J247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48" t="str">
        <f>IF(ISTEXT(Tabla15[[#This Row],[CARRERA]]),Tabla15[[#This Row],[CARRERA]],Tabla15[[#This Row],[STATUS]])</f>
        <v>SEGURIDAD</v>
      </c>
      <c r="L247" s="57">
        <v>8000</v>
      </c>
      <c r="M247" s="60"/>
      <c r="N247" s="57"/>
      <c r="O247" s="57"/>
      <c r="P247" s="25">
        <f>Tabla15[[#This Row],[sbruto]]-Tabla15[[#This Row],[ISR]]-Tabla15[[#This Row],[SFS]]-Tabla15[[#This Row],[AFP]]-Tabla15[[#This Row],[sneto]]</f>
        <v>0</v>
      </c>
      <c r="Q247" s="25">
        <v>8000</v>
      </c>
      <c r="R247" s="48" t="str">
        <f>_xlfn.XLOOKUP(Tabla15[[#This Row],[cedula]],Tabla8[Numero Documento],Tabla8[Gen])</f>
        <v>M</v>
      </c>
      <c r="S247" s="48" t="str">
        <f>_xlfn.XLOOKUP(Tabla15[[#This Row],[cedula]],Tabla8[Numero Documento],Tabla8[Lugar Funciones Codigo])</f>
        <v>01.83</v>
      </c>
    </row>
    <row r="248" spans="1:19" hidden="1">
      <c r="A248" s="48" t="s">
        <v>2540</v>
      </c>
      <c r="B248" s="48" t="s">
        <v>2820</v>
      </c>
      <c r="C248" s="48" t="s">
        <v>2570</v>
      </c>
      <c r="D248" s="48" t="str">
        <f>Tabla15[[#This Row],[cedula]]&amp;Tabla15[[#This Row],[prog]]&amp;LEFT(Tabla15[[#This Row],[TIPO]],3)</f>
        <v>4021573321901SEG</v>
      </c>
      <c r="E248" s="48" t="s">
        <v>2819</v>
      </c>
      <c r="F248" s="48" t="s">
        <v>895</v>
      </c>
      <c r="G248" s="48" t="s">
        <v>943</v>
      </c>
      <c r="H248" s="48" t="s">
        <v>244</v>
      </c>
      <c r="I248" s="73">
        <f>_xlfn.XLOOKUP(Tabla15[[#This Row],[cedula]],TCARRERA[CEDULA],TCARRERA[CATEGORIA DEL SERVIDOR],0)</f>
        <v>0</v>
      </c>
      <c r="J248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8" s="48" t="str">
        <f>IF(ISTEXT(Tabla15[[#This Row],[CARRERA]]),Tabla15[[#This Row],[CARRERA]],Tabla15[[#This Row],[STATUS]])</f>
        <v>SEGURIDAD</v>
      </c>
      <c r="L248" s="57">
        <v>7000</v>
      </c>
      <c r="M248" s="57"/>
      <c r="N248" s="57"/>
      <c r="O248" s="57"/>
      <c r="P248" s="25">
        <f>Tabla15[[#This Row],[sbruto]]-Tabla15[[#This Row],[ISR]]-Tabla15[[#This Row],[SFS]]-Tabla15[[#This Row],[AFP]]-Tabla15[[#This Row],[sneto]]</f>
        <v>0</v>
      </c>
      <c r="Q248" s="25">
        <v>7000</v>
      </c>
      <c r="R248" s="48" t="str">
        <f>_xlfn.XLOOKUP(Tabla15[[#This Row],[cedula]],Tabla8[Numero Documento],Tabla8[Gen])</f>
        <v>M</v>
      </c>
      <c r="S248" s="48" t="str">
        <f>_xlfn.XLOOKUP(Tabla15[[#This Row],[cedula]],Tabla8[Numero Documento],Tabla8[Lugar Funciones Codigo])</f>
        <v>01.83</v>
      </c>
    </row>
    <row r="249" spans="1:19" hidden="1">
      <c r="A249" s="48" t="s">
        <v>2540</v>
      </c>
      <c r="B249" s="48" t="s">
        <v>2465</v>
      </c>
      <c r="C249" s="48" t="s">
        <v>2570</v>
      </c>
      <c r="D249" s="48" t="str">
        <f>Tabla15[[#This Row],[cedula]]&amp;Tabla15[[#This Row],[prog]]&amp;LEFT(Tabla15[[#This Row],[TIPO]],3)</f>
        <v>4022638407701SEG</v>
      </c>
      <c r="E249" s="48" t="s">
        <v>1090</v>
      </c>
      <c r="F249" s="48" t="s">
        <v>895</v>
      </c>
      <c r="G249" s="48" t="s">
        <v>943</v>
      </c>
      <c r="H249" s="48" t="s">
        <v>244</v>
      </c>
      <c r="I249" s="73">
        <f>_xlfn.XLOOKUP(Tabla15[[#This Row],[cedula]],TCARRERA[CEDULA],TCARRERA[CATEGORIA DEL SERVIDOR],0)</f>
        <v>0</v>
      </c>
      <c r="J249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9" s="48" t="str">
        <f>IF(ISTEXT(Tabla15[[#This Row],[CARRERA]]),Tabla15[[#This Row],[CARRERA]],Tabla15[[#This Row],[STATUS]])</f>
        <v>SEGURIDAD</v>
      </c>
      <c r="L249" s="57">
        <v>7000</v>
      </c>
      <c r="M249" s="61"/>
      <c r="N249" s="57"/>
      <c r="O249" s="57"/>
      <c r="P249" s="25">
        <f>Tabla15[[#This Row],[sbruto]]-Tabla15[[#This Row],[ISR]]-Tabla15[[#This Row],[SFS]]-Tabla15[[#This Row],[AFP]]-Tabla15[[#This Row],[sneto]]</f>
        <v>0</v>
      </c>
      <c r="Q249" s="25">
        <v>7000</v>
      </c>
      <c r="R249" s="48" t="str">
        <f>_xlfn.XLOOKUP(Tabla15[[#This Row],[cedula]],Tabla8[Numero Documento],Tabla8[Gen])</f>
        <v>M</v>
      </c>
      <c r="S249" s="48" t="str">
        <f>_xlfn.XLOOKUP(Tabla15[[#This Row],[cedula]],Tabla8[Numero Documento],Tabla8[Lugar Funciones Codigo])</f>
        <v>01.83</v>
      </c>
    </row>
    <row r="250" spans="1:19" hidden="1">
      <c r="A250" s="48" t="s">
        <v>2540</v>
      </c>
      <c r="B250" s="48" t="s">
        <v>2517</v>
      </c>
      <c r="C250" s="48" t="s">
        <v>2570</v>
      </c>
      <c r="D250" s="48" t="str">
        <f>Tabla15[[#This Row],[cedula]]&amp;Tabla15[[#This Row],[prog]]&amp;LEFT(Tabla15[[#This Row],[TIPO]],3)</f>
        <v>2250005363601SEG</v>
      </c>
      <c r="E250" s="48" t="s">
        <v>976</v>
      </c>
      <c r="F250" s="48" t="s">
        <v>895</v>
      </c>
      <c r="G250" s="48" t="s">
        <v>943</v>
      </c>
      <c r="H250" s="48" t="s">
        <v>244</v>
      </c>
      <c r="I250" s="73">
        <f>_xlfn.XLOOKUP(Tabla15[[#This Row],[cedula]],TCARRERA[CEDULA],TCARRERA[CATEGORIA DEL SERVIDOR],0)</f>
        <v>0</v>
      </c>
      <c r="J250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0" s="48" t="str">
        <f>IF(ISTEXT(Tabla15[[#This Row],[CARRERA]]),Tabla15[[#This Row],[CARRERA]],Tabla15[[#This Row],[STATUS]])</f>
        <v>SEGURIDAD</v>
      </c>
      <c r="L250" s="57">
        <v>6000</v>
      </c>
      <c r="M250" s="60"/>
      <c r="N250" s="57"/>
      <c r="O250" s="57"/>
      <c r="P250" s="25">
        <f>Tabla15[[#This Row],[sbruto]]-Tabla15[[#This Row],[ISR]]-Tabla15[[#This Row],[SFS]]-Tabla15[[#This Row],[AFP]]-Tabla15[[#This Row],[sneto]]</f>
        <v>0</v>
      </c>
      <c r="Q250" s="25">
        <v>6000</v>
      </c>
      <c r="R250" s="48" t="str">
        <f>_xlfn.XLOOKUP(Tabla15[[#This Row],[cedula]],Tabla8[Numero Documento],Tabla8[Gen])</f>
        <v>M</v>
      </c>
      <c r="S250" s="48" t="str">
        <f>_xlfn.XLOOKUP(Tabla15[[#This Row],[cedula]],Tabla8[Numero Documento],Tabla8[Lugar Funciones Codigo])</f>
        <v>01.83</v>
      </c>
    </row>
    <row r="251" spans="1:19" hidden="1">
      <c r="A251" s="48" t="s">
        <v>2540</v>
      </c>
      <c r="B251" s="48" t="s">
        <v>2414</v>
      </c>
      <c r="C251" s="48" t="s">
        <v>2570</v>
      </c>
      <c r="D251" s="48" t="str">
        <f>Tabla15[[#This Row],[cedula]]&amp;Tabla15[[#This Row],[prog]]&amp;LEFT(Tabla15[[#This Row],[TIPO]],3)</f>
        <v>4022628373301SEG</v>
      </c>
      <c r="E251" s="48" t="s">
        <v>1697</v>
      </c>
      <c r="F251" s="48" t="s">
        <v>895</v>
      </c>
      <c r="G251" s="48" t="s">
        <v>943</v>
      </c>
      <c r="H251" s="48" t="s">
        <v>244</v>
      </c>
      <c r="I251" s="73">
        <f>_xlfn.XLOOKUP(Tabla15[[#This Row],[cedula]],TCARRERA[CEDULA],TCARRERA[CATEGORIA DEL SERVIDOR],0)</f>
        <v>0</v>
      </c>
      <c r="J251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1" s="48" t="str">
        <f>IF(ISTEXT(Tabla15[[#This Row],[CARRERA]]),Tabla15[[#This Row],[CARRERA]],Tabla15[[#This Row],[STATUS]])</f>
        <v>SEGURIDAD</v>
      </c>
      <c r="L251" s="57">
        <v>5000</v>
      </c>
      <c r="M251" s="57"/>
      <c r="N251" s="57"/>
      <c r="O251" s="57"/>
      <c r="P251" s="25">
        <f>Tabla15[[#This Row],[sbruto]]-Tabla15[[#This Row],[ISR]]-Tabla15[[#This Row],[SFS]]-Tabla15[[#This Row],[AFP]]-Tabla15[[#This Row],[sneto]]</f>
        <v>0</v>
      </c>
      <c r="Q251" s="25">
        <v>5000</v>
      </c>
      <c r="R251" s="48" t="str">
        <f>_xlfn.XLOOKUP(Tabla15[[#This Row],[cedula]],Tabla8[Numero Documento],Tabla8[Gen])</f>
        <v>M</v>
      </c>
      <c r="S251" s="48" t="str">
        <f>_xlfn.XLOOKUP(Tabla15[[#This Row],[cedula]],Tabla8[Numero Documento],Tabla8[Lugar Funciones Codigo])</f>
        <v>01.83</v>
      </c>
    </row>
    <row r="252" spans="1:19" hidden="1">
      <c r="A252" s="48" t="s">
        <v>2540</v>
      </c>
      <c r="B252" s="48" t="s">
        <v>2432</v>
      </c>
      <c r="C252" s="48" t="s">
        <v>2570</v>
      </c>
      <c r="D252" s="48" t="str">
        <f>Tabla15[[#This Row],[cedula]]&amp;Tabla15[[#This Row],[prog]]&amp;LEFT(Tabla15[[#This Row],[TIPO]],3)</f>
        <v>0010859660201SEG</v>
      </c>
      <c r="E252" s="48" t="s">
        <v>2683</v>
      </c>
      <c r="F252" s="48" t="s">
        <v>895</v>
      </c>
      <c r="G252" s="48" t="s">
        <v>943</v>
      </c>
      <c r="H252" s="48" t="s">
        <v>244</v>
      </c>
      <c r="I252" s="73">
        <f>_xlfn.XLOOKUP(Tabla15[[#This Row],[cedula]],TCARRERA[CEDULA],TCARRERA[CATEGORIA DEL SERVIDOR],0)</f>
        <v>0</v>
      </c>
      <c r="J252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2" s="48" t="str">
        <f>IF(ISTEXT(Tabla15[[#This Row],[CARRERA]]),Tabla15[[#This Row],[CARRERA]],Tabla15[[#This Row],[STATUS]])</f>
        <v>SEGURIDAD</v>
      </c>
      <c r="L252" s="57">
        <v>5000</v>
      </c>
      <c r="M252" s="60"/>
      <c r="N252" s="60"/>
      <c r="O252" s="60"/>
      <c r="P252" s="25">
        <f>Tabla15[[#This Row],[sbruto]]-Tabla15[[#This Row],[ISR]]-Tabla15[[#This Row],[SFS]]-Tabla15[[#This Row],[AFP]]-Tabla15[[#This Row],[sneto]]</f>
        <v>0</v>
      </c>
      <c r="Q252" s="25">
        <v>5000</v>
      </c>
      <c r="R252" s="48" t="str">
        <f>_xlfn.XLOOKUP(Tabla15[[#This Row],[cedula]],Tabla8[Numero Documento],Tabla8[Gen])</f>
        <v>F</v>
      </c>
      <c r="S252" s="48" t="str">
        <f>_xlfn.XLOOKUP(Tabla15[[#This Row],[cedula]],Tabla8[Numero Documento],Tabla8[Lugar Funciones Codigo])</f>
        <v>01.83</v>
      </c>
    </row>
    <row r="253" spans="1:19" hidden="1">
      <c r="A253" s="48" t="s">
        <v>2540</v>
      </c>
      <c r="B253" s="48" t="s">
        <v>2451</v>
      </c>
      <c r="C253" s="48" t="s">
        <v>2570</v>
      </c>
      <c r="D253" s="48" t="str">
        <f>Tabla15[[#This Row],[cedula]]&amp;Tabla15[[#This Row],[prog]]&amp;LEFT(Tabla15[[#This Row],[TIPO]],3)</f>
        <v>4023799808901SEG</v>
      </c>
      <c r="E253" s="48" t="s">
        <v>1603</v>
      </c>
      <c r="F253" s="48" t="s">
        <v>895</v>
      </c>
      <c r="G253" s="48" t="s">
        <v>943</v>
      </c>
      <c r="H253" s="48" t="s">
        <v>244</v>
      </c>
      <c r="I253" s="73">
        <f>_xlfn.XLOOKUP(Tabla15[[#This Row],[cedula]],TCARRERA[CEDULA],TCARRERA[CATEGORIA DEL SERVIDOR],0)</f>
        <v>0</v>
      </c>
      <c r="J253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3" s="48" t="str">
        <f>IF(ISTEXT(Tabla15[[#This Row],[CARRERA]]),Tabla15[[#This Row],[CARRERA]],Tabla15[[#This Row],[STATUS]])</f>
        <v>SEGURIDAD</v>
      </c>
      <c r="L253" s="57">
        <v>5000</v>
      </c>
      <c r="M253" s="59"/>
      <c r="N253" s="57"/>
      <c r="O253" s="57"/>
      <c r="P253" s="25">
        <f>Tabla15[[#This Row],[sbruto]]-Tabla15[[#This Row],[ISR]]-Tabla15[[#This Row],[SFS]]-Tabla15[[#This Row],[AFP]]-Tabla15[[#This Row],[sneto]]</f>
        <v>0</v>
      </c>
      <c r="Q253" s="25">
        <v>5000</v>
      </c>
      <c r="R253" s="48" t="str">
        <f>_xlfn.XLOOKUP(Tabla15[[#This Row],[cedula]],Tabla8[Numero Documento],Tabla8[Gen])</f>
        <v>M</v>
      </c>
      <c r="S253" s="48" t="str">
        <f>_xlfn.XLOOKUP(Tabla15[[#This Row],[cedula]],Tabla8[Numero Documento],Tabla8[Lugar Funciones Codigo])</f>
        <v>01.83</v>
      </c>
    </row>
    <row r="254" spans="1:19" hidden="1">
      <c r="A254" s="48" t="s">
        <v>2540</v>
      </c>
      <c r="B254" s="48" t="s">
        <v>3349</v>
      </c>
      <c r="C254" s="48" t="s">
        <v>2570</v>
      </c>
      <c r="D254" s="48" t="str">
        <f>Tabla15[[#This Row],[cedula]]&amp;Tabla15[[#This Row],[prog]]&amp;LEFT(Tabla15[[#This Row],[TIPO]],3)</f>
        <v>4021331576101SEG</v>
      </c>
      <c r="E254" s="48" t="s">
        <v>3367</v>
      </c>
      <c r="F254" s="48" t="s">
        <v>895</v>
      </c>
      <c r="G254" s="48" t="s">
        <v>943</v>
      </c>
      <c r="H254" s="48" t="s">
        <v>244</v>
      </c>
      <c r="I254" s="73">
        <f>_xlfn.XLOOKUP(Tabla15[[#This Row],[cedula]],TCARRERA[CEDULA],TCARRERA[CATEGORIA DEL SERVIDOR],0)</f>
        <v>0</v>
      </c>
      <c r="J254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4" s="48" t="str">
        <f>IF(ISTEXT(Tabla15[[#This Row],[CARRERA]]),Tabla15[[#This Row],[CARRERA]],Tabla15[[#This Row],[STATUS]])</f>
        <v>SEGURIDAD</v>
      </c>
      <c r="L254" s="57">
        <v>5000</v>
      </c>
      <c r="M254" s="59"/>
      <c r="N254" s="57"/>
      <c r="O254" s="57"/>
      <c r="P254" s="25">
        <f>Tabla15[[#This Row],[sbruto]]-Tabla15[[#This Row],[ISR]]-Tabla15[[#This Row],[SFS]]-Tabla15[[#This Row],[AFP]]-Tabla15[[#This Row],[sneto]]</f>
        <v>0</v>
      </c>
      <c r="Q254" s="25">
        <v>5000</v>
      </c>
      <c r="R254" s="48" t="str">
        <f>_xlfn.XLOOKUP(Tabla15[[#This Row],[cedula]],Tabla8[Numero Documento],Tabla8[Gen])</f>
        <v>M</v>
      </c>
      <c r="S254" s="48" t="str">
        <f>_xlfn.XLOOKUP(Tabla15[[#This Row],[cedula]],Tabla8[Numero Documento],Tabla8[Lugar Funciones Codigo])</f>
        <v>01.83</v>
      </c>
    </row>
    <row r="255" spans="1:19" hidden="1">
      <c r="A255" s="48" t="s">
        <v>2540</v>
      </c>
      <c r="B255" s="48" t="s">
        <v>2755</v>
      </c>
      <c r="C255" s="48" t="s">
        <v>2570</v>
      </c>
      <c r="D255" s="48" t="str">
        <f>Tabla15[[#This Row],[cedula]]&amp;Tabla15[[#This Row],[prog]]&amp;LEFT(Tabla15[[#This Row],[TIPO]],3)</f>
        <v>4023042048701SEG</v>
      </c>
      <c r="E255" s="48" t="s">
        <v>2727</v>
      </c>
      <c r="F255" s="48" t="s">
        <v>895</v>
      </c>
      <c r="G255" s="48" t="s">
        <v>943</v>
      </c>
      <c r="H255" s="48" t="s">
        <v>244</v>
      </c>
      <c r="I255" s="73">
        <f>_xlfn.XLOOKUP(Tabla15[[#This Row],[cedula]],TCARRERA[CEDULA],TCARRERA[CATEGORIA DEL SERVIDOR],0)</f>
        <v>0</v>
      </c>
      <c r="J255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5" s="48" t="str">
        <f>IF(ISTEXT(Tabla15[[#This Row],[CARRERA]]),Tabla15[[#This Row],[CARRERA]],Tabla15[[#This Row],[STATUS]])</f>
        <v>SEGURIDAD</v>
      </c>
      <c r="L255" s="57">
        <v>5000</v>
      </c>
      <c r="M255" s="60"/>
      <c r="N255" s="57"/>
      <c r="O255" s="57"/>
      <c r="P255" s="25">
        <f>Tabla15[[#This Row],[sbruto]]-Tabla15[[#This Row],[ISR]]-Tabla15[[#This Row],[SFS]]-Tabla15[[#This Row],[AFP]]-Tabla15[[#This Row],[sneto]]</f>
        <v>0</v>
      </c>
      <c r="Q255" s="25">
        <v>5000</v>
      </c>
      <c r="R255" s="48" t="str">
        <f>_xlfn.XLOOKUP(Tabla15[[#This Row],[cedula]],Tabla8[Numero Documento],Tabla8[Gen])</f>
        <v>M</v>
      </c>
      <c r="S255" s="48" t="str">
        <f>_xlfn.XLOOKUP(Tabla15[[#This Row],[cedula]],Tabla8[Numero Documento],Tabla8[Lugar Funciones Codigo])</f>
        <v>01.83</v>
      </c>
    </row>
    <row r="256" spans="1:19" hidden="1">
      <c r="A256" s="48" t="s">
        <v>2540</v>
      </c>
      <c r="B256" s="48" t="s">
        <v>2824</v>
      </c>
      <c r="C256" s="48" t="s">
        <v>2570</v>
      </c>
      <c r="D256" s="48" t="str">
        <f>Tabla15[[#This Row],[cedula]]&amp;Tabla15[[#This Row],[prog]]&amp;LEFT(Tabla15[[#This Row],[TIPO]],3)</f>
        <v>4022553798001SEG</v>
      </c>
      <c r="E256" s="48" t="s">
        <v>2823</v>
      </c>
      <c r="F256" s="48" t="s">
        <v>895</v>
      </c>
      <c r="G256" s="48" t="s">
        <v>943</v>
      </c>
      <c r="H256" s="48" t="s">
        <v>244</v>
      </c>
      <c r="I256" s="73">
        <f>_xlfn.XLOOKUP(Tabla15[[#This Row],[cedula]],TCARRERA[CEDULA],TCARRERA[CATEGORIA DEL SERVIDOR],0)</f>
        <v>0</v>
      </c>
      <c r="J256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6" s="48" t="str">
        <f>IF(ISTEXT(Tabla15[[#This Row],[CARRERA]]),Tabla15[[#This Row],[CARRERA]],Tabla15[[#This Row],[STATUS]])</f>
        <v>SEGURIDAD</v>
      </c>
      <c r="L256" s="57">
        <v>5000</v>
      </c>
      <c r="M256" s="61"/>
      <c r="N256" s="57"/>
      <c r="O256" s="57"/>
      <c r="P256" s="25">
        <f>Tabla15[[#This Row],[sbruto]]-Tabla15[[#This Row],[ISR]]-Tabla15[[#This Row],[SFS]]-Tabla15[[#This Row],[AFP]]-Tabla15[[#This Row],[sneto]]</f>
        <v>0</v>
      </c>
      <c r="Q256" s="25">
        <v>5000</v>
      </c>
      <c r="R256" s="48" t="str">
        <f>_xlfn.XLOOKUP(Tabla15[[#This Row],[cedula]],Tabla8[Numero Documento],Tabla8[Gen])</f>
        <v>M</v>
      </c>
      <c r="S256" s="48" t="str">
        <f>_xlfn.XLOOKUP(Tabla15[[#This Row],[cedula]],Tabla8[Numero Documento],Tabla8[Lugar Funciones Codigo])</f>
        <v>01.83</v>
      </c>
    </row>
    <row r="257" spans="1:19" hidden="1">
      <c r="A257" s="48" t="s">
        <v>2540</v>
      </c>
      <c r="B257" s="48" t="s">
        <v>2515</v>
      </c>
      <c r="C257" s="48" t="s">
        <v>2570</v>
      </c>
      <c r="D257" s="48" t="str">
        <f>Tabla15[[#This Row],[cedula]]&amp;Tabla15[[#This Row],[prog]]&amp;LEFT(Tabla15[[#This Row],[TIPO]],3)</f>
        <v>4024108850501SEG</v>
      </c>
      <c r="E257" s="48" t="s">
        <v>1604</v>
      </c>
      <c r="F257" s="48" t="s">
        <v>895</v>
      </c>
      <c r="G257" s="48" t="s">
        <v>943</v>
      </c>
      <c r="H257" s="48" t="s">
        <v>244</v>
      </c>
      <c r="I257" s="73">
        <f>_xlfn.XLOOKUP(Tabla15[[#This Row],[cedula]],TCARRERA[CEDULA],TCARRERA[CATEGORIA DEL SERVIDOR],0)</f>
        <v>0</v>
      </c>
      <c r="J257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7" s="48" t="str">
        <f>IF(ISTEXT(Tabla15[[#This Row],[CARRERA]]),Tabla15[[#This Row],[CARRERA]],Tabla15[[#This Row],[STATUS]])</f>
        <v>SEGURIDAD</v>
      </c>
      <c r="L257" s="57">
        <v>5000</v>
      </c>
      <c r="M257" s="59"/>
      <c r="N257" s="57"/>
      <c r="O257" s="57"/>
      <c r="P257" s="25">
        <f>Tabla15[[#This Row],[sbruto]]-Tabla15[[#This Row],[ISR]]-Tabla15[[#This Row],[SFS]]-Tabla15[[#This Row],[AFP]]-Tabla15[[#This Row],[sneto]]</f>
        <v>0</v>
      </c>
      <c r="Q257" s="25">
        <v>5000</v>
      </c>
      <c r="R257" s="48" t="str">
        <f>_xlfn.XLOOKUP(Tabla15[[#This Row],[cedula]],Tabla8[Numero Documento],Tabla8[Gen])</f>
        <v>M</v>
      </c>
      <c r="S257" s="48" t="str">
        <f>_xlfn.XLOOKUP(Tabla15[[#This Row],[cedula]],Tabla8[Numero Documento],Tabla8[Lugar Funciones Codigo])</f>
        <v>01.83</v>
      </c>
    </row>
    <row r="258" spans="1:19" hidden="1">
      <c r="A258" s="48" t="s">
        <v>2539</v>
      </c>
      <c r="B258" s="48" t="s">
        <v>1889</v>
      </c>
      <c r="C258" s="48" t="s">
        <v>2570</v>
      </c>
      <c r="D258" s="48" t="str">
        <f>Tabla15[[#This Row],[cedula]]&amp;Tabla15[[#This Row],[prog]]&amp;LEFT(Tabla15[[#This Row],[TIPO]],3)</f>
        <v>0010086547601FIJ</v>
      </c>
      <c r="E258" s="48" t="s">
        <v>909</v>
      </c>
      <c r="F258" s="48" t="s">
        <v>138</v>
      </c>
      <c r="G258" s="48" t="s">
        <v>1736</v>
      </c>
      <c r="H258" s="48" t="s">
        <v>11</v>
      </c>
      <c r="I258" s="73">
        <f>_xlfn.XLOOKUP(Tabla15[[#This Row],[cedula]],TCARRERA[CEDULA],TCARRERA[CATEGORIA DEL SERVIDOR],0)</f>
        <v>0</v>
      </c>
      <c r="J25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258" s="48" t="str">
        <f>IF(ISTEXT(Tabla15[[#This Row],[CARRERA]]),Tabla15[[#This Row],[CARRERA]],Tabla15[[#This Row],[STATUS]])</f>
        <v>FIJO</v>
      </c>
      <c r="L258" s="57">
        <v>145000</v>
      </c>
      <c r="M258" s="60">
        <v>22690.49</v>
      </c>
      <c r="N258" s="57">
        <v>4408</v>
      </c>
      <c r="O258" s="57">
        <v>4161.5</v>
      </c>
      <c r="P258" s="25">
        <f>Tabla15[[#This Row],[sbruto]]-Tabla15[[#This Row],[ISR]]-Tabla15[[#This Row],[SFS]]-Tabla15[[#This Row],[AFP]]-Tabla15[[#This Row],[sneto]]</f>
        <v>25</v>
      </c>
      <c r="Q258" s="25">
        <v>113715.01</v>
      </c>
      <c r="R258" s="48" t="str">
        <f>_xlfn.XLOOKUP(Tabla15[[#This Row],[cedula]],Tabla8[Numero Documento],Tabla8[Gen])</f>
        <v>F</v>
      </c>
      <c r="S258" s="48" t="str">
        <f>_xlfn.XLOOKUP(Tabla15[[#This Row],[cedula]],Tabla8[Numero Documento],Tabla8[Lugar Funciones Codigo])</f>
        <v>01.83.00.00.00.15</v>
      </c>
    </row>
    <row r="259" spans="1:19" hidden="1">
      <c r="A259" s="48" t="s">
        <v>2539</v>
      </c>
      <c r="B259" s="48" t="s">
        <v>2673</v>
      </c>
      <c r="C259" s="48" t="s">
        <v>2570</v>
      </c>
      <c r="D259" s="48" t="str">
        <f>Tabla15[[#This Row],[cedula]]&amp;Tabla15[[#This Row],[prog]]&amp;LEFT(Tabla15[[#This Row],[TIPO]],3)</f>
        <v>0340038857901FIJ</v>
      </c>
      <c r="E259" s="48" t="s">
        <v>2657</v>
      </c>
      <c r="F259" s="48" t="s">
        <v>129</v>
      </c>
      <c r="G259" s="48" t="s">
        <v>676</v>
      </c>
      <c r="H259" s="48" t="s">
        <v>11</v>
      </c>
      <c r="I259" s="73">
        <f>_xlfn.XLOOKUP(Tabla15[[#This Row],[cedula]],TCARRERA[CEDULA],TCARRERA[CATEGORIA DEL SERVIDOR],0)</f>
        <v>0</v>
      </c>
      <c r="J25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259" s="48" t="str">
        <f>IF(ISTEXT(Tabla15[[#This Row],[CARRERA]]),Tabla15[[#This Row],[CARRERA]],Tabla15[[#This Row],[STATUS]])</f>
        <v>FIJO</v>
      </c>
      <c r="L259" s="57">
        <v>100000</v>
      </c>
      <c r="M259" s="61">
        <v>11727.26</v>
      </c>
      <c r="N259" s="57">
        <v>3040</v>
      </c>
      <c r="O259" s="57">
        <v>2870</v>
      </c>
      <c r="P259" s="25">
        <f>Tabla15[[#This Row],[sbruto]]-Tabla15[[#This Row],[ISR]]-Tabla15[[#This Row],[SFS]]-Tabla15[[#This Row],[AFP]]-Tabla15[[#This Row],[sneto]]</f>
        <v>1537.4500000000116</v>
      </c>
      <c r="Q259" s="25">
        <v>80825.289999999994</v>
      </c>
      <c r="R259" s="48" t="str">
        <f>_xlfn.XLOOKUP(Tabla15[[#This Row],[cedula]],Tabla8[Numero Documento],Tabla8[Gen])</f>
        <v>F</v>
      </c>
      <c r="S259" s="48" t="str">
        <f>_xlfn.XLOOKUP(Tabla15[[#This Row],[cedula]],Tabla8[Numero Documento],Tabla8[Lugar Funciones Codigo])</f>
        <v>01.83.00.00.00.16</v>
      </c>
    </row>
    <row r="260" spans="1:19">
      <c r="A260" s="48" t="s">
        <v>2538</v>
      </c>
      <c r="B260" s="48" t="s">
        <v>3048</v>
      </c>
      <c r="C260" s="48" t="s">
        <v>2570</v>
      </c>
      <c r="D260" s="48" t="str">
        <f>Tabla15[[#This Row],[cedula]]&amp;Tabla15[[#This Row],[prog]]&amp;LEFT(Tabla15[[#This Row],[TIPO]],3)</f>
        <v>0500035465301TEM</v>
      </c>
      <c r="E260" s="48" t="s">
        <v>3047</v>
      </c>
      <c r="F260" s="48" t="s">
        <v>3049</v>
      </c>
      <c r="G260" s="48" t="s">
        <v>676</v>
      </c>
      <c r="H260" s="48" t="s">
        <v>2795</v>
      </c>
      <c r="I260" s="73">
        <f>_xlfn.XLOOKUP(Tabla15[[#This Row],[cedula]],TCARRERA[CEDULA],TCARRERA[CATEGORIA DEL SERVIDOR],0)</f>
        <v>0</v>
      </c>
      <c r="J260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0" s="48" t="str">
        <f>IF(ISTEXT(Tabla15[[#This Row],[CARRERA]]),Tabla15[[#This Row],[CARRERA]],Tabla15[[#This Row],[STATUS]])</f>
        <v>TEMPORALES</v>
      </c>
      <c r="L260" s="57">
        <v>45000</v>
      </c>
      <c r="M260" s="57">
        <v>1148.33</v>
      </c>
      <c r="N260" s="57">
        <v>1368</v>
      </c>
      <c r="O260" s="57">
        <v>1291.5</v>
      </c>
      <c r="P260" s="25">
        <f>Tabla15[[#This Row],[sbruto]]-Tabla15[[#This Row],[ISR]]-Tabla15[[#This Row],[SFS]]-Tabla15[[#This Row],[AFP]]-Tabla15[[#This Row],[sneto]]</f>
        <v>25</v>
      </c>
      <c r="Q260" s="25">
        <v>41167.17</v>
      </c>
      <c r="R260" s="48" t="str">
        <f>_xlfn.XLOOKUP(Tabla15[[#This Row],[cedula]],Tabla8[Numero Documento],Tabla8[Gen])</f>
        <v>F</v>
      </c>
      <c r="S260" s="48" t="str">
        <f>_xlfn.XLOOKUP(Tabla15[[#This Row],[cedula]],Tabla8[Numero Documento],Tabla8[Lugar Funciones Codigo])</f>
        <v>01.83.00.00.00.16</v>
      </c>
    </row>
    <row r="261" spans="1:19" hidden="1">
      <c r="A261" s="48" t="s">
        <v>2539</v>
      </c>
      <c r="B261" s="48" t="s">
        <v>1864</v>
      </c>
      <c r="C261" s="48" t="s">
        <v>2570</v>
      </c>
      <c r="D261" s="48" t="str">
        <f>Tabla15[[#This Row],[cedula]]&amp;Tabla15[[#This Row],[prog]]&amp;LEFT(Tabla15[[#This Row],[TIPO]],3)</f>
        <v>0011852896701FIJ</v>
      </c>
      <c r="E261" s="48" t="s">
        <v>906</v>
      </c>
      <c r="F261" s="48" t="s">
        <v>907</v>
      </c>
      <c r="G261" s="48" t="s">
        <v>181</v>
      </c>
      <c r="H261" s="48" t="s">
        <v>11</v>
      </c>
      <c r="I261" s="73">
        <f>_xlfn.XLOOKUP(Tabla15[[#This Row],[cedula]],TCARRERA[CEDULA],TCARRERA[CATEGORIA DEL SERVIDOR],0)</f>
        <v>0</v>
      </c>
      <c r="J261" s="79" t="str">
        <f>_xlfn.XLOOKUP(Tabla15[[#This Row],[nombre]],TNOMBRADOS[EMPLEADO],TNOMBRADOS[STATUS],_xlfn.XLOOKUP(Tabla15[[#This Row],[cargo]],Tabla612[CARGO],Tabla612[CATEGORIA DEL SERVIDOR],Tabla15[[#This Row],[TIPO]]))</f>
        <v>FIJO</v>
      </c>
      <c r="K261" s="48" t="str">
        <f>IF(ISTEXT(Tabla15[[#This Row],[CARRERA]]),Tabla15[[#This Row],[CARRERA]],Tabla15[[#This Row],[STATUS]])</f>
        <v>FIJO</v>
      </c>
      <c r="L261" s="57">
        <v>180000</v>
      </c>
      <c r="M261" s="57">
        <v>31055.42</v>
      </c>
      <c r="N261" s="57">
        <v>4943.8</v>
      </c>
      <c r="O261" s="57">
        <v>5166</v>
      </c>
      <c r="P261" s="25">
        <f>Tabla15[[#This Row],[sbruto]]-Tabla15[[#This Row],[ISR]]-Tabla15[[#This Row],[SFS]]-Tabla15[[#This Row],[AFP]]-Tabla15[[#This Row],[sneto]]</f>
        <v>25.000000000029104</v>
      </c>
      <c r="Q261" s="25">
        <v>138809.78</v>
      </c>
      <c r="R261" s="48" t="str">
        <f>_xlfn.XLOOKUP(Tabla15[[#This Row],[cedula]],Tabla8[Numero Documento],Tabla8[Gen])</f>
        <v>M</v>
      </c>
      <c r="S261" s="48" t="str">
        <f>_xlfn.XLOOKUP(Tabla15[[#This Row],[cedula]],Tabla8[Numero Documento],Tabla8[Lugar Funciones Codigo])</f>
        <v>01.83.00.00.00.17</v>
      </c>
    </row>
    <row r="262" spans="1:19" hidden="1">
      <c r="A262" s="48" t="s">
        <v>2539</v>
      </c>
      <c r="B262" s="48" t="s">
        <v>1121</v>
      </c>
      <c r="C262" s="48" t="s">
        <v>2570</v>
      </c>
      <c r="D262" s="48" t="str">
        <f>Tabla15[[#This Row],[cedula]]&amp;Tabla15[[#This Row],[prog]]&amp;LEFT(Tabla15[[#This Row],[TIPO]],3)</f>
        <v>0600009051101FIJ</v>
      </c>
      <c r="E262" s="48" t="s">
        <v>180</v>
      </c>
      <c r="F262" s="48" t="s">
        <v>182</v>
      </c>
      <c r="G262" s="48" t="s">
        <v>181</v>
      </c>
      <c r="H262" s="48" t="s">
        <v>11</v>
      </c>
      <c r="I262" s="73" t="str">
        <f>_xlfn.XLOOKUP(Tabla15[[#This Row],[cedula]],TCARRERA[CEDULA],TCARRERA[CATEGORIA DEL SERVIDOR],0)</f>
        <v>CARRERA ADMINISTRATIVA</v>
      </c>
      <c r="J26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262" s="48" t="str">
        <f>IF(ISTEXT(Tabla15[[#This Row],[CARRERA]]),Tabla15[[#This Row],[CARRERA]],Tabla15[[#This Row],[STATUS]])</f>
        <v>CARRERA ADMINISTRATIVA</v>
      </c>
      <c r="L262" s="57">
        <v>65000</v>
      </c>
      <c r="M262" s="59">
        <v>4427.58</v>
      </c>
      <c r="N262" s="57">
        <v>1976</v>
      </c>
      <c r="O262" s="57">
        <v>1865.5</v>
      </c>
      <c r="P262" s="25">
        <f>Tabla15[[#This Row],[sbruto]]-Tabla15[[#This Row],[ISR]]-Tabla15[[#This Row],[SFS]]-Tabla15[[#This Row],[AFP]]-Tabla15[[#This Row],[sneto]]</f>
        <v>375</v>
      </c>
      <c r="Q262" s="25">
        <v>56355.92</v>
      </c>
      <c r="R262" s="48" t="str">
        <f>_xlfn.XLOOKUP(Tabla15[[#This Row],[cedula]],Tabla8[Numero Documento],Tabla8[Gen])</f>
        <v>F</v>
      </c>
      <c r="S262" s="48" t="str">
        <f>_xlfn.XLOOKUP(Tabla15[[#This Row],[cedula]],Tabla8[Numero Documento],Tabla8[Lugar Funciones Codigo])</f>
        <v>01.83.00.00.00.17</v>
      </c>
    </row>
    <row r="263" spans="1:19">
      <c r="A263" s="48" t="s">
        <v>2538</v>
      </c>
      <c r="B263" s="48" t="s">
        <v>2292</v>
      </c>
      <c r="C263" s="48" t="s">
        <v>2570</v>
      </c>
      <c r="D263" s="48" t="str">
        <f>Tabla15[[#This Row],[cedula]]&amp;Tabla15[[#This Row],[prog]]&amp;LEFT(Tabla15[[#This Row],[TIPO]],3)</f>
        <v>4022306948101TEM</v>
      </c>
      <c r="E263" s="48" t="s">
        <v>990</v>
      </c>
      <c r="F263" s="48" t="s">
        <v>254</v>
      </c>
      <c r="G263" s="48" t="s">
        <v>181</v>
      </c>
      <c r="H263" s="48" t="s">
        <v>2795</v>
      </c>
      <c r="I263" s="73">
        <f>_xlfn.XLOOKUP(Tabla15[[#This Row],[cedula]],TCARRERA[CEDULA],TCARRERA[CATEGORIA DEL SERVIDOR],0)</f>
        <v>0</v>
      </c>
      <c r="J263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3" s="48" t="str">
        <f>IF(ISTEXT(Tabla15[[#This Row],[CARRERA]]),Tabla15[[#This Row],[CARRERA]],Tabla15[[#This Row],[STATUS]])</f>
        <v>TEMPORALES</v>
      </c>
      <c r="L263" s="57">
        <v>60000</v>
      </c>
      <c r="M263" s="60">
        <v>3184.19</v>
      </c>
      <c r="N263" s="57">
        <v>1824</v>
      </c>
      <c r="O263" s="57">
        <v>1722</v>
      </c>
      <c r="P263" s="25">
        <f>Tabla15[[#This Row],[sbruto]]-Tabla15[[#This Row],[ISR]]-Tabla15[[#This Row],[SFS]]-Tabla15[[#This Row],[AFP]]-Tabla15[[#This Row],[sneto]]</f>
        <v>1537.4499999999971</v>
      </c>
      <c r="Q263" s="25">
        <v>51732.36</v>
      </c>
      <c r="R263" s="48" t="str">
        <f>_xlfn.XLOOKUP(Tabla15[[#This Row],[cedula]],Tabla8[Numero Documento],Tabla8[Gen])</f>
        <v>F</v>
      </c>
      <c r="S263" s="48" t="str">
        <f>_xlfn.XLOOKUP(Tabla15[[#This Row],[cedula]],Tabla8[Numero Documento],Tabla8[Lugar Funciones Codigo])</f>
        <v>01.83.00.00.00.17</v>
      </c>
    </row>
    <row r="264" spans="1:19">
      <c r="A264" s="48" t="s">
        <v>2538</v>
      </c>
      <c r="B264" s="48" t="s">
        <v>2992</v>
      </c>
      <c r="C264" s="48" t="s">
        <v>2570</v>
      </c>
      <c r="D264" s="48" t="str">
        <f>Tabla15[[#This Row],[cedula]]&amp;Tabla15[[#This Row],[prog]]&amp;LEFT(Tabla15[[#This Row],[TIPO]],3)</f>
        <v>4021319340801TEM</v>
      </c>
      <c r="E264" s="48" t="s">
        <v>2991</v>
      </c>
      <c r="F264" s="48" t="s">
        <v>2653</v>
      </c>
      <c r="G264" s="48" t="s">
        <v>181</v>
      </c>
      <c r="H264" s="48" t="s">
        <v>2795</v>
      </c>
      <c r="I264" s="73">
        <f>_xlfn.XLOOKUP(Tabla15[[#This Row],[cedula]],TCARRERA[CEDULA],TCARRERA[CATEGORIA DEL SERVIDOR],0)</f>
        <v>0</v>
      </c>
      <c r="J264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4" s="48" t="str">
        <f>IF(ISTEXT(Tabla15[[#This Row],[CARRERA]]),Tabla15[[#This Row],[CARRERA]],Tabla15[[#This Row],[STATUS]])</f>
        <v>TEMPORALES</v>
      </c>
      <c r="L264" s="57">
        <v>45000</v>
      </c>
      <c r="M264" s="61">
        <v>1148.33</v>
      </c>
      <c r="N264" s="57">
        <v>1368</v>
      </c>
      <c r="O264" s="57">
        <v>1291.5</v>
      </c>
      <c r="P264" s="25">
        <f>Tabla15[[#This Row],[sbruto]]-Tabla15[[#This Row],[ISR]]-Tabla15[[#This Row],[SFS]]-Tabla15[[#This Row],[AFP]]-Tabla15[[#This Row],[sneto]]</f>
        <v>25</v>
      </c>
      <c r="Q264" s="25">
        <v>41167.17</v>
      </c>
      <c r="R264" s="48" t="str">
        <f>_xlfn.XLOOKUP(Tabla15[[#This Row],[cedula]],Tabla8[Numero Documento],Tabla8[Gen])</f>
        <v>F</v>
      </c>
      <c r="S264" s="48" t="str">
        <f>_xlfn.XLOOKUP(Tabla15[[#This Row],[cedula]],Tabla8[Numero Documento],Tabla8[Lugar Funciones Codigo])</f>
        <v>01.83.00.00.00.17</v>
      </c>
    </row>
    <row r="265" spans="1:19">
      <c r="A265" s="48" t="s">
        <v>2538</v>
      </c>
      <c r="B265" s="48" t="s">
        <v>2401</v>
      </c>
      <c r="C265" s="48" t="s">
        <v>2570</v>
      </c>
      <c r="D265" s="48" t="str">
        <f>Tabla15[[#This Row],[cedula]]&amp;Tabla15[[#This Row],[prog]]&amp;LEFT(Tabla15[[#This Row],[TIPO]],3)</f>
        <v>2230025377401TEM</v>
      </c>
      <c r="E265" s="48" t="s">
        <v>2567</v>
      </c>
      <c r="F265" s="48" t="s">
        <v>100</v>
      </c>
      <c r="G265" s="48" t="s">
        <v>181</v>
      </c>
      <c r="H265" s="48" t="s">
        <v>2795</v>
      </c>
      <c r="I265" s="73">
        <f>_xlfn.XLOOKUP(Tabla15[[#This Row],[cedula]],TCARRERA[CEDULA],TCARRERA[CATEGORIA DEL SERVIDOR],0)</f>
        <v>0</v>
      </c>
      <c r="J26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5" s="48" t="str">
        <f>IF(ISTEXT(Tabla15[[#This Row],[CARRERA]]),Tabla15[[#This Row],[CARRERA]],Tabla15[[#This Row],[STATUS]])</f>
        <v>TEMPORALES</v>
      </c>
      <c r="L265" s="57">
        <v>45000</v>
      </c>
      <c r="M265" s="58">
        <v>1148.33</v>
      </c>
      <c r="N265" s="57">
        <v>1368</v>
      </c>
      <c r="O265" s="57">
        <v>1291.5</v>
      </c>
      <c r="P265" s="25">
        <f>Tabla15[[#This Row],[sbruto]]-Tabla15[[#This Row],[ISR]]-Tabla15[[#This Row],[SFS]]-Tabla15[[#This Row],[AFP]]-Tabla15[[#This Row],[sneto]]</f>
        <v>25</v>
      </c>
      <c r="Q265" s="25">
        <v>41167.17</v>
      </c>
      <c r="R265" s="48" t="str">
        <f>_xlfn.XLOOKUP(Tabla15[[#This Row],[cedula]],Tabla8[Numero Documento],Tabla8[Gen])</f>
        <v>F</v>
      </c>
      <c r="S265" s="48" t="str">
        <f>_xlfn.XLOOKUP(Tabla15[[#This Row],[cedula]],Tabla8[Numero Documento],Tabla8[Lugar Funciones Codigo])</f>
        <v>01.83.00.00.00.17</v>
      </c>
    </row>
    <row r="266" spans="1:19" hidden="1">
      <c r="A266" s="48" t="s">
        <v>2539</v>
      </c>
      <c r="B266" s="48" t="s">
        <v>1808</v>
      </c>
      <c r="C266" s="48" t="s">
        <v>2570</v>
      </c>
      <c r="D266" s="48" t="str">
        <f>Tabla15[[#This Row],[cedula]]&amp;Tabla15[[#This Row],[prog]]&amp;LEFT(Tabla15[[#This Row],[TIPO]],3)</f>
        <v>2250078643301FIJ</v>
      </c>
      <c r="E266" s="48" t="s">
        <v>1691</v>
      </c>
      <c r="F266" s="48" t="s">
        <v>360</v>
      </c>
      <c r="G266" s="48" t="s">
        <v>181</v>
      </c>
      <c r="H266" s="48" t="s">
        <v>11</v>
      </c>
      <c r="I266" s="73">
        <f>_xlfn.XLOOKUP(Tabla15[[#This Row],[cedula]],TCARRERA[CEDULA],TCARRERA[CATEGORIA DEL SERVIDOR],0)</f>
        <v>0</v>
      </c>
      <c r="J26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266" s="48" t="str">
        <f>IF(ISTEXT(Tabla15[[#This Row],[CARRERA]]),Tabla15[[#This Row],[CARRERA]],Tabla15[[#This Row],[STATUS]])</f>
        <v>FIJO</v>
      </c>
      <c r="L266" s="57">
        <v>25000</v>
      </c>
      <c r="M266" s="60"/>
      <c r="N266" s="60">
        <v>760</v>
      </c>
      <c r="O266" s="60">
        <v>717.5</v>
      </c>
      <c r="P266" s="25">
        <f>Tabla15[[#This Row],[sbruto]]-Tabla15[[#This Row],[ISR]]-Tabla15[[#This Row],[SFS]]-Tabla15[[#This Row],[AFP]]-Tabla15[[#This Row],[sneto]]</f>
        <v>25</v>
      </c>
      <c r="Q266" s="25">
        <v>23497.5</v>
      </c>
      <c r="R266" s="48" t="str">
        <f>_xlfn.XLOOKUP(Tabla15[[#This Row],[cedula]],Tabla8[Numero Documento],Tabla8[Gen])</f>
        <v>M</v>
      </c>
      <c r="S266" s="48" t="str">
        <f>_xlfn.XLOOKUP(Tabla15[[#This Row],[cedula]],Tabla8[Numero Documento],Tabla8[Lugar Funciones Codigo])</f>
        <v>01.83.00.00.00.17</v>
      </c>
    </row>
    <row r="267" spans="1:19" hidden="1">
      <c r="A267" s="48" t="s">
        <v>2539</v>
      </c>
      <c r="B267" s="48" t="s">
        <v>1960</v>
      </c>
      <c r="C267" s="48" t="s">
        <v>2570</v>
      </c>
      <c r="D267" s="48" t="str">
        <f>Tabla15[[#This Row],[cedula]]&amp;Tabla15[[#This Row],[prog]]&amp;LEFT(Tabla15[[#This Row],[TIPO]],3)</f>
        <v>0011567316201FIJ</v>
      </c>
      <c r="E267" s="48" t="s">
        <v>1068</v>
      </c>
      <c r="F267" s="48" t="s">
        <v>598</v>
      </c>
      <c r="G267" s="48" t="s">
        <v>181</v>
      </c>
      <c r="H267" s="48" t="s">
        <v>11</v>
      </c>
      <c r="I267" s="73">
        <f>_xlfn.XLOOKUP(Tabla15[[#This Row],[cedula]],TCARRERA[CEDULA],TCARRERA[CATEGORIA DEL SERVIDOR],0)</f>
        <v>0</v>
      </c>
      <c r="J26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7" s="48" t="str">
        <f>IF(ISTEXT(Tabla15[[#This Row],[CARRERA]]),Tabla15[[#This Row],[CARRERA]],Tabla15[[#This Row],[STATUS]])</f>
        <v>ESTATUTO SIMPLIFICADO</v>
      </c>
      <c r="L267" s="57">
        <v>24000</v>
      </c>
      <c r="M267" s="60"/>
      <c r="N267" s="57">
        <v>729.6</v>
      </c>
      <c r="O267" s="57">
        <v>688.8</v>
      </c>
      <c r="P267" s="25">
        <f>Tabla15[[#This Row],[sbruto]]-Tabla15[[#This Row],[ISR]]-Tabla15[[#This Row],[SFS]]-Tabla15[[#This Row],[AFP]]-Tabla15[[#This Row],[sneto]]</f>
        <v>25.000000000003638</v>
      </c>
      <c r="Q267" s="25">
        <v>22556.6</v>
      </c>
      <c r="R267" s="48" t="str">
        <f>_xlfn.XLOOKUP(Tabla15[[#This Row],[cedula]],Tabla8[Numero Documento],Tabla8[Gen])</f>
        <v>M</v>
      </c>
      <c r="S267" s="48" t="str">
        <f>_xlfn.XLOOKUP(Tabla15[[#This Row],[cedula]],Tabla8[Numero Documento],Tabla8[Lugar Funciones Codigo])</f>
        <v>01.83.00.00.00.17</v>
      </c>
    </row>
    <row r="268" spans="1:19" hidden="1">
      <c r="A268" s="48" t="s">
        <v>2539</v>
      </c>
      <c r="B268" s="48" t="s">
        <v>1901</v>
      </c>
      <c r="C268" s="48" t="s">
        <v>2570</v>
      </c>
      <c r="D268" s="48" t="str">
        <f>Tabla15[[#This Row],[cedula]]&amp;Tabla15[[#This Row],[prog]]&amp;LEFT(Tabla15[[#This Row],[TIPO]],3)</f>
        <v>0011146011901FIJ</v>
      </c>
      <c r="E268" s="48" t="s">
        <v>183</v>
      </c>
      <c r="F268" s="48" t="s">
        <v>184</v>
      </c>
      <c r="G268" s="48" t="s">
        <v>181</v>
      </c>
      <c r="H268" s="48" t="s">
        <v>11</v>
      </c>
      <c r="I268" s="73">
        <f>_xlfn.XLOOKUP(Tabla15[[#This Row],[cedula]],TCARRERA[CEDULA],TCARRERA[CATEGORIA DEL SERVIDOR],0)</f>
        <v>0</v>
      </c>
      <c r="J26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268" s="48" t="str">
        <f>IF(ISTEXT(Tabla15[[#This Row],[CARRERA]]),Tabla15[[#This Row],[CARRERA]],Tabla15[[#This Row],[STATUS]])</f>
        <v>FIJO</v>
      </c>
      <c r="L268" s="57">
        <v>10000</v>
      </c>
      <c r="M268" s="58"/>
      <c r="N268" s="57">
        <v>304</v>
      </c>
      <c r="O268" s="57">
        <v>287</v>
      </c>
      <c r="P268" s="25">
        <f>Tabla15[[#This Row],[sbruto]]-Tabla15[[#This Row],[ISR]]-Tabla15[[#This Row],[SFS]]-Tabla15[[#This Row],[AFP]]-Tabla15[[#This Row],[sneto]]</f>
        <v>375</v>
      </c>
      <c r="Q268" s="25">
        <v>9034</v>
      </c>
      <c r="R268" s="48" t="str">
        <f>_xlfn.XLOOKUP(Tabla15[[#This Row],[cedula]],Tabla8[Numero Documento],Tabla8[Gen])</f>
        <v>F</v>
      </c>
      <c r="S268" s="48" t="str">
        <f>_xlfn.XLOOKUP(Tabla15[[#This Row],[cedula]],Tabla8[Numero Documento],Tabla8[Lugar Funciones Codigo])</f>
        <v>01.83.00.00.00.17</v>
      </c>
    </row>
    <row r="269" spans="1:19">
      <c r="A269" s="48" t="s">
        <v>2538</v>
      </c>
      <c r="B269" s="48" t="s">
        <v>2332</v>
      </c>
      <c r="C269" s="48" t="s">
        <v>2570</v>
      </c>
      <c r="D269" s="48" t="str">
        <f>Tabla15[[#This Row],[cedula]]&amp;Tabla15[[#This Row],[prog]]&amp;LEFT(Tabla15[[#This Row],[TIPO]],3)</f>
        <v>0010265846501TEM</v>
      </c>
      <c r="E269" s="48" t="s">
        <v>1086</v>
      </c>
      <c r="F269" s="48" t="s">
        <v>1087</v>
      </c>
      <c r="G269" s="48" t="s">
        <v>142</v>
      </c>
      <c r="H269" s="48" t="s">
        <v>2795</v>
      </c>
      <c r="I269" s="73">
        <f>_xlfn.XLOOKUP(Tabla15[[#This Row],[cedula]],TCARRERA[CEDULA],TCARRERA[CATEGORIA DEL SERVIDOR],0)</f>
        <v>0</v>
      </c>
      <c r="J269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9" s="48" t="str">
        <f>IF(ISTEXT(Tabla15[[#This Row],[CARRERA]]),Tabla15[[#This Row],[CARRERA]],Tabla15[[#This Row],[STATUS]])</f>
        <v>TEMPORALES</v>
      </c>
      <c r="L269" s="57">
        <v>100000</v>
      </c>
      <c r="M269" s="60">
        <v>12105.37</v>
      </c>
      <c r="N269" s="57">
        <v>3040</v>
      </c>
      <c r="O269" s="57">
        <v>2870</v>
      </c>
      <c r="P269" s="25">
        <f>Tabla15[[#This Row],[sbruto]]-Tabla15[[#This Row],[ISR]]-Tabla15[[#This Row],[SFS]]-Tabla15[[#This Row],[AFP]]-Tabla15[[#This Row],[sneto]]</f>
        <v>25</v>
      </c>
      <c r="Q269" s="25">
        <v>81959.63</v>
      </c>
      <c r="R269" s="48" t="str">
        <f>_xlfn.XLOOKUP(Tabla15[[#This Row],[cedula]],Tabla8[Numero Documento],Tabla8[Gen])</f>
        <v>M</v>
      </c>
      <c r="S269" s="48" t="str">
        <f>_xlfn.XLOOKUP(Tabla15[[#This Row],[cedula]],Tabla8[Numero Documento],Tabla8[Lugar Funciones Codigo])</f>
        <v>01.83.00.00.00.18</v>
      </c>
    </row>
    <row r="270" spans="1:19" hidden="1">
      <c r="A270" s="48" t="s">
        <v>2539</v>
      </c>
      <c r="B270" s="48" t="s">
        <v>1305</v>
      </c>
      <c r="C270" s="48" t="s">
        <v>2574</v>
      </c>
      <c r="D270" s="48" t="str">
        <f>Tabla15[[#This Row],[cedula]]&amp;Tabla15[[#This Row],[prog]]&amp;LEFT(Tabla15[[#This Row],[TIPO]],3)</f>
        <v>0110001393513FIJ</v>
      </c>
      <c r="E270" s="48" t="s">
        <v>316</v>
      </c>
      <c r="F270" s="48" t="s">
        <v>2691</v>
      </c>
      <c r="G270" s="48" t="s">
        <v>142</v>
      </c>
      <c r="H270" s="48" t="s">
        <v>11</v>
      </c>
      <c r="I270" s="73" t="str">
        <f>_xlfn.XLOOKUP(Tabla15[[#This Row],[cedula]],TCARRERA[CEDULA],TCARRERA[CATEGORIA DEL SERVIDOR],0)</f>
        <v>CARRERA ADMINISTRATIVA</v>
      </c>
      <c r="J27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270" s="48" t="str">
        <f>IF(ISTEXT(Tabla15[[#This Row],[CARRERA]]),Tabla15[[#This Row],[CARRERA]],Tabla15[[#This Row],[STATUS]])</f>
        <v>CARRERA ADMINISTRATIVA</v>
      </c>
      <c r="L270" s="57">
        <v>65000</v>
      </c>
      <c r="M270" s="59">
        <v>4427.58</v>
      </c>
      <c r="N270" s="60">
        <v>1976</v>
      </c>
      <c r="O270" s="60">
        <v>1865.5</v>
      </c>
      <c r="P270" s="25">
        <f>Tabla15[[#This Row],[sbruto]]-Tabla15[[#This Row],[ISR]]-Tabla15[[#This Row],[SFS]]-Tabla15[[#This Row],[AFP]]-Tabla15[[#This Row],[sneto]]</f>
        <v>3959</v>
      </c>
      <c r="Q270" s="25">
        <v>52771.92</v>
      </c>
      <c r="R270" s="48" t="str">
        <f>_xlfn.XLOOKUP(Tabla15[[#This Row],[cedula]],Tabla8[Numero Documento],Tabla8[Gen])</f>
        <v>F</v>
      </c>
      <c r="S270" s="48" t="str">
        <f>_xlfn.XLOOKUP(Tabla15[[#This Row],[cedula]],Tabla8[Numero Documento],Tabla8[Lugar Funciones Codigo])</f>
        <v>01.83.00.00.00.18</v>
      </c>
    </row>
    <row r="271" spans="1:19" hidden="1">
      <c r="A271" s="48" t="s">
        <v>2539</v>
      </c>
      <c r="B271" s="48" t="s">
        <v>2145</v>
      </c>
      <c r="C271" s="48" t="s">
        <v>2574</v>
      </c>
      <c r="D271" s="48" t="str">
        <f>Tabla15[[#This Row],[cedula]]&amp;Tabla15[[#This Row],[prog]]&amp;LEFT(Tabla15[[#This Row],[TIPO]],3)</f>
        <v>0710025571513FIJ</v>
      </c>
      <c r="E271" s="48" t="s">
        <v>156</v>
      </c>
      <c r="F271" s="48" t="s">
        <v>32</v>
      </c>
      <c r="G271" s="48" t="s">
        <v>142</v>
      </c>
      <c r="H271" s="48" t="s">
        <v>11</v>
      </c>
      <c r="I271" s="73">
        <f>_xlfn.XLOOKUP(Tabla15[[#This Row],[cedula]],TCARRERA[CEDULA],TCARRERA[CATEGORIA DEL SERVIDOR],0)</f>
        <v>0</v>
      </c>
      <c r="J27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271" s="48" t="str">
        <f>IF(ISTEXT(Tabla15[[#This Row],[CARRERA]]),Tabla15[[#This Row],[CARRERA]],Tabla15[[#This Row],[STATUS]])</f>
        <v>FIJO</v>
      </c>
      <c r="L271" s="57">
        <v>55000</v>
      </c>
      <c r="M271" s="60">
        <v>2332.81</v>
      </c>
      <c r="N271" s="57">
        <v>1672</v>
      </c>
      <c r="O271" s="57">
        <v>1578.5</v>
      </c>
      <c r="P271" s="25">
        <f>Tabla15[[#This Row],[sbruto]]-Tabla15[[#This Row],[ISR]]-Tabla15[[#This Row],[SFS]]-Tabla15[[#This Row],[AFP]]-Tabla15[[#This Row],[sneto]]</f>
        <v>3533.4500000000044</v>
      </c>
      <c r="Q271" s="25">
        <v>45883.24</v>
      </c>
      <c r="R271" s="48" t="str">
        <f>_xlfn.XLOOKUP(Tabla15[[#This Row],[cedula]],Tabla8[Numero Documento],Tabla8[Gen])</f>
        <v>F</v>
      </c>
      <c r="S271" s="48" t="str">
        <f>_xlfn.XLOOKUP(Tabla15[[#This Row],[cedula]],Tabla8[Numero Documento],Tabla8[Lugar Funciones Codigo])</f>
        <v>01.83.00.00.00.18</v>
      </c>
    </row>
    <row r="272" spans="1:19">
      <c r="A272" s="48" t="s">
        <v>2538</v>
      </c>
      <c r="B272" s="48" t="s">
        <v>2926</v>
      </c>
      <c r="C272" s="48" t="s">
        <v>2570</v>
      </c>
      <c r="D272" s="48" t="str">
        <f>Tabla15[[#This Row],[cedula]]&amp;Tabla15[[#This Row],[prog]]&amp;LEFT(Tabla15[[#This Row],[TIPO]],3)</f>
        <v>0010409524501TEM</v>
      </c>
      <c r="E272" s="48" t="s">
        <v>2925</v>
      </c>
      <c r="F272" s="48" t="s">
        <v>1517</v>
      </c>
      <c r="G272" s="48" t="s">
        <v>142</v>
      </c>
      <c r="H272" s="48" t="s">
        <v>2795</v>
      </c>
      <c r="I272" s="73">
        <f>_xlfn.XLOOKUP(Tabla15[[#This Row],[cedula]],TCARRERA[CEDULA],TCARRERA[CATEGORIA DEL SERVIDOR],0)</f>
        <v>0</v>
      </c>
      <c r="J272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2" s="48" t="str">
        <f>IF(ISTEXT(Tabla15[[#This Row],[CARRERA]]),Tabla15[[#This Row],[CARRERA]],Tabla15[[#This Row],[STATUS]])</f>
        <v>TEMPORALES</v>
      </c>
      <c r="L272" s="57">
        <v>50000</v>
      </c>
      <c r="M272" s="60">
        <v>1854</v>
      </c>
      <c r="N272" s="60">
        <v>1520</v>
      </c>
      <c r="O272" s="60">
        <v>1435</v>
      </c>
      <c r="P272" s="25">
        <f>Tabla15[[#This Row],[sbruto]]-Tabla15[[#This Row],[ISR]]-Tabla15[[#This Row],[SFS]]-Tabla15[[#This Row],[AFP]]-Tabla15[[#This Row],[sneto]]</f>
        <v>25</v>
      </c>
      <c r="Q272" s="25">
        <v>45166</v>
      </c>
      <c r="R272" s="48" t="str">
        <f>_xlfn.XLOOKUP(Tabla15[[#This Row],[cedula]],Tabla8[Numero Documento],Tabla8[Gen])</f>
        <v>M</v>
      </c>
      <c r="S272" s="48" t="str">
        <f>_xlfn.XLOOKUP(Tabla15[[#This Row],[cedula]],Tabla8[Numero Documento],Tabla8[Lugar Funciones Codigo])</f>
        <v>01.83.00.00.00.18</v>
      </c>
    </row>
    <row r="273" spans="1:19" hidden="1">
      <c r="A273" s="48" t="s">
        <v>2539</v>
      </c>
      <c r="B273" s="48" t="s">
        <v>2155</v>
      </c>
      <c r="C273" s="48" t="s">
        <v>2574</v>
      </c>
      <c r="D273" s="48" t="str">
        <f>Tabla15[[#This Row],[cedula]]&amp;Tabla15[[#This Row],[prog]]&amp;LEFT(Tabla15[[#This Row],[TIPO]],3)</f>
        <v>0010056087913FIJ</v>
      </c>
      <c r="E273" s="48" t="s">
        <v>1062</v>
      </c>
      <c r="F273" s="48" t="s">
        <v>1063</v>
      </c>
      <c r="G273" s="48" t="s">
        <v>142</v>
      </c>
      <c r="H273" s="48" t="s">
        <v>11</v>
      </c>
      <c r="I273" s="73">
        <f>_xlfn.XLOOKUP(Tabla15[[#This Row],[cedula]],TCARRERA[CEDULA],TCARRERA[CATEGORIA DEL SERVIDOR],0)</f>
        <v>0</v>
      </c>
      <c r="J27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273" s="48" t="str">
        <f>IF(ISTEXT(Tabla15[[#This Row],[CARRERA]]),Tabla15[[#This Row],[CARRERA]],Tabla15[[#This Row],[STATUS]])</f>
        <v>FIJO</v>
      </c>
      <c r="L273" s="57">
        <v>39645</v>
      </c>
      <c r="M273" s="61">
        <v>392.55</v>
      </c>
      <c r="N273" s="57">
        <v>1205.21</v>
      </c>
      <c r="O273" s="57">
        <v>1137.81</v>
      </c>
      <c r="P273" s="25">
        <f>Tabla15[[#This Row],[sbruto]]-Tabla15[[#This Row],[ISR]]-Tabla15[[#This Row],[SFS]]-Tabla15[[#This Row],[AFP]]-Tabla15[[#This Row],[sneto]]</f>
        <v>25</v>
      </c>
      <c r="Q273" s="25">
        <v>36884.43</v>
      </c>
      <c r="R273" s="48" t="str">
        <f>_xlfn.XLOOKUP(Tabla15[[#This Row],[cedula]],Tabla8[Numero Documento],Tabla8[Gen])</f>
        <v>M</v>
      </c>
      <c r="S273" s="48" t="str">
        <f>_xlfn.XLOOKUP(Tabla15[[#This Row],[cedula]],Tabla8[Numero Documento],Tabla8[Lugar Funciones Codigo])</f>
        <v>01.83.00.00.00.18</v>
      </c>
    </row>
    <row r="274" spans="1:19">
      <c r="A274" s="48" t="s">
        <v>2538</v>
      </c>
      <c r="B274" s="48" t="s">
        <v>3041</v>
      </c>
      <c r="C274" s="48" t="s">
        <v>2570</v>
      </c>
      <c r="D274" s="48" t="str">
        <f>Tabla15[[#This Row],[cedula]]&amp;Tabla15[[#This Row],[prog]]&amp;LEFT(Tabla15[[#This Row],[TIPO]],3)</f>
        <v>0011337882201TEM</v>
      </c>
      <c r="E274" s="48" t="s">
        <v>3040</v>
      </c>
      <c r="F274" s="48" t="s">
        <v>3035</v>
      </c>
      <c r="G274" s="48" t="s">
        <v>142</v>
      </c>
      <c r="H274" s="48" t="s">
        <v>2795</v>
      </c>
      <c r="I274" s="73">
        <f>_xlfn.XLOOKUP(Tabla15[[#This Row],[cedula]],TCARRERA[CEDULA],TCARRERA[CATEGORIA DEL SERVIDOR],0)</f>
        <v>0</v>
      </c>
      <c r="J274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4" s="48" t="str">
        <f>IF(ISTEXT(Tabla15[[#This Row],[CARRERA]]),Tabla15[[#This Row],[CARRERA]],Tabla15[[#This Row],[STATUS]])</f>
        <v>TEMPORALES</v>
      </c>
      <c r="L274" s="57">
        <v>36000</v>
      </c>
      <c r="M274" s="60"/>
      <c r="N274" s="57">
        <v>1094.4000000000001</v>
      </c>
      <c r="O274" s="57">
        <v>1033.2</v>
      </c>
      <c r="P274" s="25">
        <f>Tabla15[[#This Row],[sbruto]]-Tabla15[[#This Row],[ISR]]-Tabla15[[#This Row],[SFS]]-Tabla15[[#This Row],[AFP]]-Tabla15[[#This Row],[sneto]]</f>
        <v>25</v>
      </c>
      <c r="Q274" s="25">
        <v>33847.4</v>
      </c>
      <c r="R274" s="48" t="str">
        <f>_xlfn.XLOOKUP(Tabla15[[#This Row],[cedula]],Tabla8[Numero Documento],Tabla8[Gen])</f>
        <v>F</v>
      </c>
      <c r="S274" s="48" t="str">
        <f>_xlfn.XLOOKUP(Tabla15[[#This Row],[cedula]],Tabla8[Numero Documento],Tabla8[Lugar Funciones Codigo])</f>
        <v>01.83.00.00.00.18</v>
      </c>
    </row>
    <row r="275" spans="1:19" hidden="1">
      <c r="A275" s="48" t="s">
        <v>2539</v>
      </c>
      <c r="B275" s="48" t="s">
        <v>1325</v>
      </c>
      <c r="C275" s="48" t="s">
        <v>2574</v>
      </c>
      <c r="D275" s="48" t="str">
        <f>Tabla15[[#This Row],[cedula]]&amp;Tabla15[[#This Row],[prog]]&amp;LEFT(Tabla15[[#This Row],[TIPO]],3)</f>
        <v>0011125142713FIJ</v>
      </c>
      <c r="E275" s="48" t="s">
        <v>168</v>
      </c>
      <c r="F275" s="48" t="s">
        <v>169</v>
      </c>
      <c r="G275" s="48" t="s">
        <v>142</v>
      </c>
      <c r="H275" s="48" t="s">
        <v>11</v>
      </c>
      <c r="I275" s="73" t="str">
        <f>_xlfn.XLOOKUP(Tabla15[[#This Row],[cedula]],TCARRERA[CEDULA],TCARRERA[CATEGORIA DEL SERVIDOR],0)</f>
        <v>CARRERA ADMINISTRATIVA</v>
      </c>
      <c r="J275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5" s="48" t="str">
        <f>IF(ISTEXT(Tabla15[[#This Row],[CARRERA]]),Tabla15[[#This Row],[CARRERA]],Tabla15[[#This Row],[STATUS]])</f>
        <v>CARRERA ADMINISTRATIVA</v>
      </c>
      <c r="L275" s="57">
        <v>35000</v>
      </c>
      <c r="M275" s="61"/>
      <c r="N275" s="57">
        <v>1064</v>
      </c>
      <c r="O275" s="57">
        <v>1004.5</v>
      </c>
      <c r="P275" s="25">
        <f>Tabla15[[#This Row],[sbruto]]-Tabla15[[#This Row],[ISR]]-Tabla15[[#This Row],[SFS]]-Tabla15[[#This Row],[AFP]]-Tabla15[[#This Row],[sneto]]</f>
        <v>3933.4500000000007</v>
      </c>
      <c r="Q275" s="25">
        <v>28998.05</v>
      </c>
      <c r="R275" s="48" t="str">
        <f>_xlfn.XLOOKUP(Tabla15[[#This Row],[cedula]],Tabla8[Numero Documento],Tabla8[Gen])</f>
        <v>F</v>
      </c>
      <c r="S275" s="48" t="str">
        <f>_xlfn.XLOOKUP(Tabla15[[#This Row],[cedula]],Tabla8[Numero Documento],Tabla8[Lugar Funciones Codigo])</f>
        <v>01.83.00.00.00.18</v>
      </c>
    </row>
    <row r="276" spans="1:19" hidden="1">
      <c r="A276" s="48" t="s">
        <v>2539</v>
      </c>
      <c r="B276" s="48" t="s">
        <v>2111</v>
      </c>
      <c r="C276" s="48" t="s">
        <v>2574</v>
      </c>
      <c r="D276" s="48" t="str">
        <f>Tabla15[[#This Row],[cedula]]&amp;Tabla15[[#This Row],[prog]]&amp;LEFT(Tabla15[[#This Row],[TIPO]],3)</f>
        <v>0010239279213FIJ</v>
      </c>
      <c r="E276" s="48" t="s">
        <v>1077</v>
      </c>
      <c r="F276" s="48" t="s">
        <v>138</v>
      </c>
      <c r="G276" s="48" t="s">
        <v>142</v>
      </c>
      <c r="H276" s="48" t="s">
        <v>11</v>
      </c>
      <c r="I276" s="73">
        <f>_xlfn.XLOOKUP(Tabla15[[#This Row],[cedula]],TCARRERA[CEDULA],TCARRERA[CATEGORIA DEL SERVIDOR],0)</f>
        <v>0</v>
      </c>
      <c r="J27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276" s="48" t="str">
        <f>IF(ISTEXT(Tabla15[[#This Row],[CARRERA]]),Tabla15[[#This Row],[CARRERA]],Tabla15[[#This Row],[STATUS]])</f>
        <v>FIJO</v>
      </c>
      <c r="L276" s="57">
        <v>27300</v>
      </c>
      <c r="M276" s="60"/>
      <c r="N276" s="60">
        <v>829.92</v>
      </c>
      <c r="O276" s="60">
        <v>783.51</v>
      </c>
      <c r="P276" s="25">
        <f>Tabla15[[#This Row],[sbruto]]-Tabla15[[#This Row],[ISR]]-Tabla15[[#This Row],[SFS]]-Tabla15[[#This Row],[AFP]]-Tabla15[[#This Row],[sneto]]</f>
        <v>25.000000000003638</v>
      </c>
      <c r="Q276" s="25">
        <v>25661.57</v>
      </c>
      <c r="R276" s="48" t="str">
        <f>_xlfn.XLOOKUP(Tabla15[[#This Row],[cedula]],Tabla8[Numero Documento],Tabla8[Gen])</f>
        <v>M</v>
      </c>
      <c r="S276" s="48" t="str">
        <f>_xlfn.XLOOKUP(Tabla15[[#This Row],[cedula]],Tabla8[Numero Documento],Tabla8[Lugar Funciones Codigo])</f>
        <v>01.83.00.00.00.18</v>
      </c>
    </row>
    <row r="277" spans="1:19" hidden="1">
      <c r="A277" s="48" t="s">
        <v>2539</v>
      </c>
      <c r="B277" s="48" t="s">
        <v>2102</v>
      </c>
      <c r="C277" s="48" t="s">
        <v>2574</v>
      </c>
      <c r="D277" s="48" t="str">
        <f>Tabla15[[#This Row],[cedula]]&amp;Tabla15[[#This Row],[prog]]&amp;LEFT(Tabla15[[#This Row],[TIPO]],3)</f>
        <v>0011791651013FIJ</v>
      </c>
      <c r="E277" s="48" t="s">
        <v>1618</v>
      </c>
      <c r="F277" s="48" t="s">
        <v>138</v>
      </c>
      <c r="G277" s="48" t="s">
        <v>142</v>
      </c>
      <c r="H277" s="48" t="s">
        <v>11</v>
      </c>
      <c r="I277" s="73">
        <f>_xlfn.XLOOKUP(Tabla15[[#This Row],[cedula]],TCARRERA[CEDULA],TCARRERA[CATEGORIA DEL SERVIDOR],0)</f>
        <v>0</v>
      </c>
      <c r="J27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277" s="48" t="str">
        <f>IF(ISTEXT(Tabla15[[#This Row],[CARRERA]]),Tabla15[[#This Row],[CARRERA]],Tabla15[[#This Row],[STATUS]])</f>
        <v>FIJO</v>
      </c>
      <c r="L277" s="57">
        <v>27205.34</v>
      </c>
      <c r="M277" s="58"/>
      <c r="N277" s="57">
        <v>827.04</v>
      </c>
      <c r="O277" s="57">
        <v>780.79</v>
      </c>
      <c r="P277" s="25">
        <f>Tabla15[[#This Row],[sbruto]]-Tabla15[[#This Row],[ISR]]-Tabla15[[#This Row],[SFS]]-Tabla15[[#This Row],[AFP]]-Tabla15[[#This Row],[sneto]]</f>
        <v>25</v>
      </c>
      <c r="Q277" s="25">
        <v>25572.51</v>
      </c>
      <c r="R277" s="48" t="str">
        <f>_xlfn.XLOOKUP(Tabla15[[#This Row],[cedula]],Tabla8[Numero Documento],Tabla8[Gen])</f>
        <v>F</v>
      </c>
      <c r="S277" s="48" t="str">
        <f>_xlfn.XLOOKUP(Tabla15[[#This Row],[cedula]],Tabla8[Numero Documento],Tabla8[Lugar Funciones Codigo])</f>
        <v>01.83.00.00.00.18</v>
      </c>
    </row>
    <row r="278" spans="1:19" hidden="1">
      <c r="A278" s="48" t="s">
        <v>2539</v>
      </c>
      <c r="B278" s="48" t="s">
        <v>2109</v>
      </c>
      <c r="C278" s="48" t="s">
        <v>2574</v>
      </c>
      <c r="D278" s="48" t="str">
        <f>Tabla15[[#This Row],[cedula]]&amp;Tabla15[[#This Row],[prog]]&amp;LEFT(Tabla15[[#This Row],[TIPO]],3)</f>
        <v>0010824559813FIJ</v>
      </c>
      <c r="E278" s="48" t="s">
        <v>1060</v>
      </c>
      <c r="F278" s="48" t="s">
        <v>360</v>
      </c>
      <c r="G278" s="48" t="s">
        <v>142</v>
      </c>
      <c r="H278" s="48" t="s">
        <v>11</v>
      </c>
      <c r="I278" s="73">
        <f>_xlfn.XLOOKUP(Tabla15[[#This Row],[cedula]],TCARRERA[CEDULA],TCARRERA[CATEGORIA DEL SERVIDOR],0)</f>
        <v>0</v>
      </c>
      <c r="J27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278" s="48" t="str">
        <f>IF(ISTEXT(Tabla15[[#This Row],[CARRERA]]),Tabla15[[#This Row],[CARRERA]],Tabla15[[#This Row],[STATUS]])</f>
        <v>FIJO</v>
      </c>
      <c r="L278" s="57">
        <v>26250</v>
      </c>
      <c r="M278" s="60"/>
      <c r="N278" s="60">
        <v>798</v>
      </c>
      <c r="O278" s="60">
        <v>753.38</v>
      </c>
      <c r="P278" s="25">
        <f>Tabla15[[#This Row],[sbruto]]-Tabla15[[#This Row],[ISR]]-Tabla15[[#This Row],[SFS]]-Tabla15[[#This Row],[AFP]]-Tabla15[[#This Row],[sneto]]</f>
        <v>25</v>
      </c>
      <c r="Q278" s="25">
        <v>24673.62</v>
      </c>
      <c r="R278" s="48" t="str">
        <f>_xlfn.XLOOKUP(Tabla15[[#This Row],[cedula]],Tabla8[Numero Documento],Tabla8[Gen])</f>
        <v>F</v>
      </c>
      <c r="S278" s="48" t="str">
        <f>_xlfn.XLOOKUP(Tabla15[[#This Row],[cedula]],Tabla8[Numero Documento],Tabla8[Lugar Funciones Codigo])</f>
        <v>01.83.00.00.00.18</v>
      </c>
    </row>
    <row r="279" spans="1:19" hidden="1">
      <c r="A279" s="48" t="s">
        <v>2539</v>
      </c>
      <c r="B279" s="48" t="s">
        <v>2794</v>
      </c>
      <c r="C279" s="48" t="s">
        <v>2574</v>
      </c>
      <c r="D279" s="48" t="str">
        <f>Tabla15[[#This Row],[cedula]]&amp;Tabla15[[#This Row],[prog]]&amp;LEFT(Tabla15[[#This Row],[TIPO]],3)</f>
        <v>0011502948013FIJ</v>
      </c>
      <c r="E279" s="48" t="s">
        <v>2793</v>
      </c>
      <c r="F279" s="48" t="s">
        <v>360</v>
      </c>
      <c r="G279" s="48" t="s">
        <v>142</v>
      </c>
      <c r="H279" s="48" t="s">
        <v>11</v>
      </c>
      <c r="I279" s="73">
        <f>_xlfn.XLOOKUP(Tabla15[[#This Row],[cedula]],TCARRERA[CEDULA],TCARRERA[CATEGORIA DEL SERVIDOR],0)</f>
        <v>0</v>
      </c>
      <c r="J27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279" s="48" t="str">
        <f>IF(ISTEXT(Tabla15[[#This Row],[CARRERA]]),Tabla15[[#This Row],[CARRERA]],Tabla15[[#This Row],[STATUS]])</f>
        <v>FIJO</v>
      </c>
      <c r="L279" s="57">
        <v>25000</v>
      </c>
      <c r="M279" s="60"/>
      <c r="N279" s="57">
        <v>760</v>
      </c>
      <c r="O279" s="57">
        <v>717.5</v>
      </c>
      <c r="P279" s="25">
        <f>Tabla15[[#This Row],[sbruto]]-Tabla15[[#This Row],[ISR]]-Tabla15[[#This Row],[SFS]]-Tabla15[[#This Row],[AFP]]-Tabla15[[#This Row],[sneto]]</f>
        <v>25</v>
      </c>
      <c r="Q279" s="25">
        <v>23497.5</v>
      </c>
      <c r="R279" s="48" t="str">
        <f>_xlfn.XLOOKUP(Tabla15[[#This Row],[cedula]],Tabla8[Numero Documento],Tabla8[Gen])</f>
        <v>M</v>
      </c>
      <c r="S279" s="48" t="str">
        <f>_xlfn.XLOOKUP(Tabla15[[#This Row],[cedula]],Tabla8[Numero Documento],Tabla8[Lugar Funciones Codigo])</f>
        <v>01.83.00.00.00.18</v>
      </c>
    </row>
    <row r="280" spans="1:19" hidden="1">
      <c r="A280" s="48" t="s">
        <v>2539</v>
      </c>
      <c r="B280" s="48" t="s">
        <v>2178</v>
      </c>
      <c r="C280" s="48" t="s">
        <v>2574</v>
      </c>
      <c r="D280" s="48" t="str">
        <f>Tabla15[[#This Row],[cedula]]&amp;Tabla15[[#This Row],[prog]]&amp;LEFT(Tabla15[[#This Row],[TIPO]],3)</f>
        <v>0010881988913FIJ</v>
      </c>
      <c r="E280" s="48" t="s">
        <v>166</v>
      </c>
      <c r="F280" s="48" t="s">
        <v>147</v>
      </c>
      <c r="G280" s="48" t="s">
        <v>142</v>
      </c>
      <c r="H280" s="48" t="s">
        <v>11</v>
      </c>
      <c r="I280" s="73">
        <f>_xlfn.XLOOKUP(Tabla15[[#This Row],[cedula]],TCARRERA[CEDULA],TCARRERA[CATEGORIA DEL SERVIDOR],0)</f>
        <v>0</v>
      </c>
      <c r="J28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280" s="48" t="str">
        <f>IF(ISTEXT(Tabla15[[#This Row],[CARRERA]]),Tabla15[[#This Row],[CARRERA]],Tabla15[[#This Row],[STATUS]])</f>
        <v>FIJO</v>
      </c>
      <c r="L280" s="57">
        <v>25000</v>
      </c>
      <c r="M280" s="57"/>
      <c r="N280" s="57">
        <v>760</v>
      </c>
      <c r="O280" s="57">
        <v>717.5</v>
      </c>
      <c r="P280" s="25">
        <f>Tabla15[[#This Row],[sbruto]]-Tabla15[[#This Row],[ISR]]-Tabla15[[#This Row],[SFS]]-Tabla15[[#This Row],[AFP]]-Tabla15[[#This Row],[sneto]]</f>
        <v>2751</v>
      </c>
      <c r="Q280" s="25">
        <v>20771.5</v>
      </c>
      <c r="R280" s="48" t="str">
        <f>_xlfn.XLOOKUP(Tabla15[[#This Row],[cedula]],Tabla8[Numero Documento],Tabla8[Gen])</f>
        <v>M</v>
      </c>
      <c r="S280" s="48" t="str">
        <f>_xlfn.XLOOKUP(Tabla15[[#This Row],[cedula]],Tabla8[Numero Documento],Tabla8[Lugar Funciones Codigo])</f>
        <v>01.83.00.00.00.18</v>
      </c>
    </row>
    <row r="281" spans="1:19" hidden="1">
      <c r="A281" s="48" t="s">
        <v>2539</v>
      </c>
      <c r="B281" s="48" t="s">
        <v>1330</v>
      </c>
      <c r="C281" s="48" t="s">
        <v>2574</v>
      </c>
      <c r="D281" s="48" t="str">
        <f>Tabla15[[#This Row],[cedula]]&amp;Tabla15[[#This Row],[prog]]&amp;LEFT(Tabla15[[#This Row],[TIPO]],3)</f>
        <v>0010497904213FIJ</v>
      </c>
      <c r="E281" s="48" t="s">
        <v>173</v>
      </c>
      <c r="F281" s="48" t="s">
        <v>55</v>
      </c>
      <c r="G281" s="48" t="s">
        <v>142</v>
      </c>
      <c r="H281" s="48" t="s">
        <v>11</v>
      </c>
      <c r="I281" s="73" t="str">
        <f>_xlfn.XLOOKUP(Tabla15[[#This Row],[cedula]],TCARRERA[CEDULA],TCARRERA[CATEGORIA DEL SERVIDOR],0)</f>
        <v>CARRERA ADMINISTRATIVA</v>
      </c>
      <c r="J28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281" s="48" t="str">
        <f>IF(ISTEXT(Tabla15[[#This Row],[CARRERA]]),Tabla15[[#This Row],[CARRERA]],Tabla15[[#This Row],[STATUS]])</f>
        <v>CARRERA ADMINISTRATIVA</v>
      </c>
      <c r="L281" s="57">
        <v>25000</v>
      </c>
      <c r="M281" s="60"/>
      <c r="N281" s="57">
        <v>760</v>
      </c>
      <c r="O281" s="57">
        <v>717.5</v>
      </c>
      <c r="P281" s="25">
        <f>Tabla15[[#This Row],[sbruto]]-Tabla15[[#This Row],[ISR]]-Tabla15[[#This Row],[SFS]]-Tabla15[[#This Row],[AFP]]-Tabla15[[#This Row],[sneto]]</f>
        <v>2797.2299999999996</v>
      </c>
      <c r="Q281" s="25">
        <v>20725.27</v>
      </c>
      <c r="R281" s="48" t="str">
        <f>_xlfn.XLOOKUP(Tabla15[[#This Row],[cedula]],Tabla8[Numero Documento],Tabla8[Gen])</f>
        <v>F</v>
      </c>
      <c r="S281" s="48" t="str">
        <f>_xlfn.XLOOKUP(Tabla15[[#This Row],[cedula]],Tabla8[Numero Documento],Tabla8[Lugar Funciones Codigo])</f>
        <v>01.83.00.00.00.18</v>
      </c>
    </row>
    <row r="282" spans="1:19" hidden="1">
      <c r="A282" s="48" t="s">
        <v>2539</v>
      </c>
      <c r="B282" s="48" t="s">
        <v>1346</v>
      </c>
      <c r="C282" s="48" t="s">
        <v>2574</v>
      </c>
      <c r="D282" s="48" t="str">
        <f>Tabla15[[#This Row],[cedula]]&amp;Tabla15[[#This Row],[prog]]&amp;LEFT(Tabla15[[#This Row],[TIPO]],3)</f>
        <v>0120087323813FIJ</v>
      </c>
      <c r="E282" s="48" t="s">
        <v>174</v>
      </c>
      <c r="F282" s="48" t="s">
        <v>10</v>
      </c>
      <c r="G282" s="48" t="s">
        <v>142</v>
      </c>
      <c r="H282" s="48" t="s">
        <v>11</v>
      </c>
      <c r="I282" s="73" t="str">
        <f>_xlfn.XLOOKUP(Tabla15[[#This Row],[cedula]],TCARRERA[CEDULA],TCARRERA[CATEGORIA DEL SERVIDOR],0)</f>
        <v>CARRERA ADMINISTRATIVA</v>
      </c>
      <c r="J282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2" s="48" t="str">
        <f>IF(ISTEXT(Tabla15[[#This Row],[CARRERA]]),Tabla15[[#This Row],[CARRERA]],Tabla15[[#This Row],[STATUS]])</f>
        <v>CARRERA ADMINISTRATIVA</v>
      </c>
      <c r="L282" s="57">
        <v>25000</v>
      </c>
      <c r="M282" s="60"/>
      <c r="N282" s="57">
        <v>760</v>
      </c>
      <c r="O282" s="57">
        <v>717.5</v>
      </c>
      <c r="P282" s="25">
        <f>Tabla15[[#This Row],[sbruto]]-Tabla15[[#This Row],[ISR]]-Tabla15[[#This Row],[SFS]]-Tabla15[[#This Row],[AFP]]-Tabla15[[#This Row],[sneto]]</f>
        <v>2507.3100000000013</v>
      </c>
      <c r="Q282" s="25">
        <v>21015.19</v>
      </c>
      <c r="R282" s="48" t="str">
        <f>_xlfn.XLOOKUP(Tabla15[[#This Row],[cedula]],Tabla8[Numero Documento],Tabla8[Gen])</f>
        <v>M</v>
      </c>
      <c r="S282" s="48" t="str">
        <f>_xlfn.XLOOKUP(Tabla15[[#This Row],[cedula]],Tabla8[Numero Documento],Tabla8[Lugar Funciones Codigo])</f>
        <v>01.83.00.00.00.18</v>
      </c>
    </row>
    <row r="283" spans="1:19" hidden="1">
      <c r="A283" s="48" t="s">
        <v>2539</v>
      </c>
      <c r="B283" s="48" t="s">
        <v>2737</v>
      </c>
      <c r="C283" s="48" t="s">
        <v>2574</v>
      </c>
      <c r="D283" s="48" t="str">
        <f>Tabla15[[#This Row],[cedula]]&amp;Tabla15[[#This Row],[prog]]&amp;LEFT(Tabla15[[#This Row],[TIPO]],3)</f>
        <v>0011643231113FIJ</v>
      </c>
      <c r="E283" s="48" t="s">
        <v>2709</v>
      </c>
      <c r="F283" s="48" t="s">
        <v>10</v>
      </c>
      <c r="G283" s="48" t="s">
        <v>142</v>
      </c>
      <c r="H283" s="48" t="s">
        <v>11</v>
      </c>
      <c r="I283" s="73">
        <f>_xlfn.XLOOKUP(Tabla15[[#This Row],[cedula]],TCARRERA[CEDULA],TCARRERA[CATEGORIA DEL SERVIDOR],0)</f>
        <v>0</v>
      </c>
      <c r="J283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3" s="48" t="str">
        <f>IF(ISTEXT(Tabla15[[#This Row],[CARRERA]]),Tabla15[[#This Row],[CARRERA]],Tabla15[[#This Row],[STATUS]])</f>
        <v>ESTATUTO SIMPLIFICADO</v>
      </c>
      <c r="L283" s="57">
        <v>25000</v>
      </c>
      <c r="M283" s="60"/>
      <c r="N283" s="57">
        <v>760</v>
      </c>
      <c r="O283" s="57">
        <v>717.5</v>
      </c>
      <c r="P283" s="25">
        <f>Tabla15[[#This Row],[sbruto]]-Tabla15[[#This Row],[ISR]]-Tabla15[[#This Row],[SFS]]-Tabla15[[#This Row],[AFP]]-Tabla15[[#This Row],[sneto]]</f>
        <v>25</v>
      </c>
      <c r="Q283" s="25">
        <v>23497.5</v>
      </c>
      <c r="R283" s="48" t="str">
        <f>_xlfn.XLOOKUP(Tabla15[[#This Row],[cedula]],Tabla8[Numero Documento],Tabla8[Gen])</f>
        <v>F</v>
      </c>
      <c r="S283" s="48" t="str">
        <f>_xlfn.XLOOKUP(Tabla15[[#This Row],[cedula]],Tabla8[Numero Documento],Tabla8[Lugar Funciones Codigo])</f>
        <v>01.83.00.00.00.18</v>
      </c>
    </row>
    <row r="284" spans="1:19" hidden="1">
      <c r="A284" s="48" t="s">
        <v>2539</v>
      </c>
      <c r="B284" s="48" t="s">
        <v>2179</v>
      </c>
      <c r="C284" s="48" t="s">
        <v>2574</v>
      </c>
      <c r="D284" s="48" t="str">
        <f>Tabla15[[#This Row],[cedula]]&amp;Tabla15[[#This Row],[prog]]&amp;LEFT(Tabla15[[#This Row],[TIPO]],3)</f>
        <v>0010488203013FIJ</v>
      </c>
      <c r="E284" s="48" t="s">
        <v>167</v>
      </c>
      <c r="F284" s="48" t="s">
        <v>132</v>
      </c>
      <c r="G284" s="48" t="s">
        <v>142</v>
      </c>
      <c r="H284" s="48" t="s">
        <v>11</v>
      </c>
      <c r="I284" s="73">
        <f>_xlfn.XLOOKUP(Tabla15[[#This Row],[cedula]],TCARRERA[CEDULA],TCARRERA[CATEGORIA DEL SERVIDOR],0)</f>
        <v>0</v>
      </c>
      <c r="J28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4" s="48" t="str">
        <f>IF(ISTEXT(Tabla15[[#This Row],[CARRERA]]),Tabla15[[#This Row],[CARRERA]],Tabla15[[#This Row],[STATUS]])</f>
        <v>ESTATUTO SIMPLIFICADO</v>
      </c>
      <c r="L284" s="57">
        <v>20000</v>
      </c>
      <c r="M284" s="57"/>
      <c r="N284" s="57">
        <v>608</v>
      </c>
      <c r="O284" s="57">
        <v>574</v>
      </c>
      <c r="P284" s="25">
        <f>Tabla15[[#This Row],[sbruto]]-Tabla15[[#This Row],[ISR]]-Tabla15[[#This Row],[SFS]]-Tabla15[[#This Row],[AFP]]-Tabla15[[#This Row],[sneto]]</f>
        <v>625</v>
      </c>
      <c r="Q284" s="25">
        <v>18193</v>
      </c>
      <c r="R284" s="48" t="str">
        <f>_xlfn.XLOOKUP(Tabla15[[#This Row],[cedula]],Tabla8[Numero Documento],Tabla8[Gen])</f>
        <v>M</v>
      </c>
      <c r="S284" s="48" t="str">
        <f>_xlfn.XLOOKUP(Tabla15[[#This Row],[cedula]],Tabla8[Numero Documento],Tabla8[Lugar Funciones Codigo])</f>
        <v>01.83.00.00.00.18</v>
      </c>
    </row>
    <row r="285" spans="1:19" hidden="1">
      <c r="A285" s="48" t="s">
        <v>2539</v>
      </c>
      <c r="B285" s="48" t="s">
        <v>1338</v>
      </c>
      <c r="C285" s="48" t="s">
        <v>2574</v>
      </c>
      <c r="D285" s="48" t="str">
        <f>Tabla15[[#This Row],[cedula]]&amp;Tabla15[[#This Row],[prog]]&amp;LEFT(Tabla15[[#This Row],[TIPO]],3)</f>
        <v>0011014181913FIJ</v>
      </c>
      <c r="E285" s="48" t="s">
        <v>584</v>
      </c>
      <c r="F285" s="48" t="s">
        <v>8</v>
      </c>
      <c r="G285" s="48" t="s">
        <v>142</v>
      </c>
      <c r="H285" s="48" t="s">
        <v>11</v>
      </c>
      <c r="I285" s="73" t="str">
        <f>_xlfn.XLOOKUP(Tabla15[[#This Row],[cedula]],TCARRERA[CEDULA],TCARRERA[CATEGORIA DEL SERVIDOR],0)</f>
        <v>CARRERA ADMINISTRATIVA</v>
      </c>
      <c r="J285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5" s="48" t="str">
        <f>IF(ISTEXT(Tabla15[[#This Row],[CARRERA]]),Tabla15[[#This Row],[CARRERA]],Tabla15[[#This Row],[STATUS]])</f>
        <v>CARRERA ADMINISTRATIVA</v>
      </c>
      <c r="L285" s="57">
        <v>20000</v>
      </c>
      <c r="M285" s="57"/>
      <c r="N285" s="57">
        <v>608</v>
      </c>
      <c r="O285" s="57">
        <v>574</v>
      </c>
      <c r="P285" s="25">
        <f>Tabla15[[#This Row],[sbruto]]-Tabla15[[#This Row],[ISR]]-Tabla15[[#This Row],[SFS]]-Tabla15[[#This Row],[AFP]]-Tabla15[[#This Row],[sneto]]</f>
        <v>11192.93</v>
      </c>
      <c r="Q285" s="25">
        <v>7625.07</v>
      </c>
      <c r="R285" s="48" t="str">
        <f>_xlfn.XLOOKUP(Tabla15[[#This Row],[cedula]],Tabla8[Numero Documento],Tabla8[Gen])</f>
        <v>F</v>
      </c>
      <c r="S285" s="48" t="str">
        <f>_xlfn.XLOOKUP(Tabla15[[#This Row],[cedula]],Tabla8[Numero Documento],Tabla8[Lugar Funciones Codigo])</f>
        <v>01.83.00.00.00.18</v>
      </c>
    </row>
    <row r="286" spans="1:19" hidden="1">
      <c r="A286" s="48" t="s">
        <v>2539</v>
      </c>
      <c r="B286" s="48" t="s">
        <v>2205</v>
      </c>
      <c r="C286" s="48" t="s">
        <v>2574</v>
      </c>
      <c r="D286" s="48" t="str">
        <f>Tabla15[[#This Row],[cedula]]&amp;Tabla15[[#This Row],[prog]]&amp;LEFT(Tabla15[[#This Row],[TIPO]],3)</f>
        <v>0010301828913FIJ</v>
      </c>
      <c r="E286" s="48" t="s">
        <v>171</v>
      </c>
      <c r="F286" s="48" t="s">
        <v>172</v>
      </c>
      <c r="G286" s="48" t="s">
        <v>142</v>
      </c>
      <c r="H286" s="48" t="s">
        <v>11</v>
      </c>
      <c r="I286" s="73">
        <f>_xlfn.XLOOKUP(Tabla15[[#This Row],[cedula]],TCARRERA[CEDULA],TCARRERA[CATEGORIA DEL SERVIDOR],0)</f>
        <v>0</v>
      </c>
      <c r="J28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286" s="48" t="str">
        <f>IF(ISTEXT(Tabla15[[#This Row],[CARRERA]]),Tabla15[[#This Row],[CARRERA]],Tabla15[[#This Row],[STATUS]])</f>
        <v>FIJO</v>
      </c>
      <c r="L286" s="57">
        <v>16500</v>
      </c>
      <c r="M286" s="58"/>
      <c r="N286" s="57">
        <v>501.6</v>
      </c>
      <c r="O286" s="57">
        <v>473.55</v>
      </c>
      <c r="P286" s="25">
        <f>Tabla15[[#This Row],[sbruto]]-Tabla15[[#This Row],[ISR]]-Tabla15[[#This Row],[SFS]]-Tabla15[[#This Row],[AFP]]-Tabla15[[#This Row],[sneto]]</f>
        <v>3658.24</v>
      </c>
      <c r="Q286" s="25">
        <v>11866.61</v>
      </c>
      <c r="R286" s="48" t="str">
        <f>_xlfn.XLOOKUP(Tabla15[[#This Row],[cedula]],Tabla8[Numero Documento],Tabla8[Gen])</f>
        <v>M</v>
      </c>
      <c r="S286" s="48" t="str">
        <f>_xlfn.XLOOKUP(Tabla15[[#This Row],[cedula]],Tabla8[Numero Documento],Tabla8[Lugar Funciones Codigo])</f>
        <v>01.83.00.00.00.18</v>
      </c>
    </row>
    <row r="287" spans="1:19" hidden="1">
      <c r="A287" s="48" t="s">
        <v>2539</v>
      </c>
      <c r="B287" s="48" t="s">
        <v>2168</v>
      </c>
      <c r="C287" s="48" t="s">
        <v>2574</v>
      </c>
      <c r="D287" s="48" t="str">
        <f>Tabla15[[#This Row],[cedula]]&amp;Tabla15[[#This Row],[prog]]&amp;LEFT(Tabla15[[#This Row],[TIPO]],3)</f>
        <v>0010573108713FIJ</v>
      </c>
      <c r="E287" s="48" t="s">
        <v>161</v>
      </c>
      <c r="F287" s="48" t="s">
        <v>147</v>
      </c>
      <c r="G287" s="48" t="s">
        <v>142</v>
      </c>
      <c r="H287" s="48" t="s">
        <v>11</v>
      </c>
      <c r="I287" s="73">
        <f>_xlfn.XLOOKUP(Tabla15[[#This Row],[cedula]],TCARRERA[CEDULA],TCARRERA[CATEGORIA DEL SERVIDOR],0)</f>
        <v>0</v>
      </c>
      <c r="J28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48" t="str">
        <f>IF(ISTEXT(Tabla15[[#This Row],[CARRERA]]),Tabla15[[#This Row],[CARRERA]],Tabla15[[#This Row],[STATUS]])</f>
        <v>FIJO</v>
      </c>
      <c r="L287" s="57">
        <v>13200</v>
      </c>
      <c r="M287" s="57"/>
      <c r="N287" s="57">
        <v>401.28</v>
      </c>
      <c r="O287" s="57">
        <v>378.84</v>
      </c>
      <c r="P287" s="25">
        <f>Tabla15[[#This Row],[sbruto]]-Tabla15[[#This Row],[ISR]]-Tabla15[[#This Row],[SFS]]-Tabla15[[#This Row],[AFP]]-Tabla15[[#This Row],[sneto]]</f>
        <v>5669.9499999999989</v>
      </c>
      <c r="Q287" s="25">
        <v>6749.93</v>
      </c>
      <c r="R287" s="48" t="str">
        <f>_xlfn.XLOOKUP(Tabla15[[#This Row],[cedula]],Tabla8[Numero Documento],Tabla8[Gen])</f>
        <v>F</v>
      </c>
      <c r="S287" s="48" t="str">
        <f>_xlfn.XLOOKUP(Tabla15[[#This Row],[cedula]],Tabla8[Numero Documento],Tabla8[Lugar Funciones Codigo])</f>
        <v>01.83.00.00.00.18</v>
      </c>
    </row>
    <row r="288" spans="1:19" hidden="1">
      <c r="A288" s="48" t="s">
        <v>2539</v>
      </c>
      <c r="B288" s="48" t="s">
        <v>2162</v>
      </c>
      <c r="C288" s="48" t="s">
        <v>2574</v>
      </c>
      <c r="D288" s="48" t="str">
        <f>Tabla15[[#This Row],[cedula]]&amp;Tabla15[[#This Row],[prog]]&amp;LEFT(Tabla15[[#This Row],[TIPO]],3)</f>
        <v>0011031879713FIJ</v>
      </c>
      <c r="E288" s="48" t="s">
        <v>159</v>
      </c>
      <c r="F288" s="48" t="s">
        <v>160</v>
      </c>
      <c r="G288" s="48" t="s">
        <v>142</v>
      </c>
      <c r="H288" s="48" t="s">
        <v>11</v>
      </c>
      <c r="I288" s="73">
        <f>_xlfn.XLOOKUP(Tabla15[[#This Row],[cedula]],TCARRERA[CEDULA],TCARRERA[CATEGORIA DEL SERVIDOR],0)</f>
        <v>0</v>
      </c>
      <c r="J28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288" s="48" t="str">
        <f>IF(ISTEXT(Tabla15[[#This Row],[CARRERA]]),Tabla15[[#This Row],[CARRERA]],Tabla15[[#This Row],[STATUS]])</f>
        <v>FIJO</v>
      </c>
      <c r="L288" s="57">
        <v>11292.79</v>
      </c>
      <c r="M288" s="61"/>
      <c r="N288" s="57">
        <v>343.3</v>
      </c>
      <c r="O288" s="57">
        <v>324.10000000000002</v>
      </c>
      <c r="P288" s="25">
        <f>Tabla15[[#This Row],[sbruto]]-Tabla15[[#This Row],[ISR]]-Tabla15[[#This Row],[SFS]]-Tabla15[[#This Row],[AFP]]-Tabla15[[#This Row],[sneto]]</f>
        <v>8411.5800000000017</v>
      </c>
      <c r="Q288" s="25">
        <v>2213.81</v>
      </c>
      <c r="R288" s="48" t="str">
        <f>_xlfn.XLOOKUP(Tabla15[[#This Row],[cedula]],Tabla8[Numero Documento],Tabla8[Gen])</f>
        <v>F</v>
      </c>
      <c r="S288" s="48" t="str">
        <f>_xlfn.XLOOKUP(Tabla15[[#This Row],[cedula]],Tabla8[Numero Documento],Tabla8[Lugar Funciones Codigo])</f>
        <v>01.83.00.00.00.18</v>
      </c>
    </row>
    <row r="289" spans="1:19" hidden="1">
      <c r="A289" s="48" t="s">
        <v>2539</v>
      </c>
      <c r="B289" s="48" t="s">
        <v>2227</v>
      </c>
      <c r="C289" s="48" t="s">
        <v>2574</v>
      </c>
      <c r="D289" s="48" t="str">
        <f>Tabla15[[#This Row],[cedula]]&amp;Tabla15[[#This Row],[prog]]&amp;LEFT(Tabla15[[#This Row],[TIPO]],3)</f>
        <v>0011483444313FIJ</v>
      </c>
      <c r="E289" s="48" t="s">
        <v>175</v>
      </c>
      <c r="F289" s="48" t="s">
        <v>145</v>
      </c>
      <c r="G289" s="48" t="s">
        <v>142</v>
      </c>
      <c r="H289" s="48" t="s">
        <v>11</v>
      </c>
      <c r="I289" s="73">
        <f>_xlfn.XLOOKUP(Tabla15[[#This Row],[cedula]],TCARRERA[CEDULA],TCARRERA[CATEGORIA DEL SERVIDOR],0)</f>
        <v>0</v>
      </c>
      <c r="J28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48" t="str">
        <f>IF(ISTEXT(Tabla15[[#This Row],[CARRERA]]),Tabla15[[#This Row],[CARRERA]],Tabla15[[#This Row],[STATUS]])</f>
        <v>FIJO</v>
      </c>
      <c r="L289" s="57">
        <v>11000</v>
      </c>
      <c r="M289" s="61"/>
      <c r="N289" s="57">
        <v>334.4</v>
      </c>
      <c r="O289" s="57">
        <v>315.7</v>
      </c>
      <c r="P289" s="25">
        <f>Tabla15[[#This Row],[sbruto]]-Tabla15[[#This Row],[ISR]]-Tabla15[[#This Row],[SFS]]-Tabla15[[#This Row],[AFP]]-Tabla15[[#This Row],[sneto]]</f>
        <v>325</v>
      </c>
      <c r="Q289" s="25">
        <v>10024.9</v>
      </c>
      <c r="R289" s="48" t="str">
        <f>_xlfn.XLOOKUP(Tabla15[[#This Row],[cedula]],Tabla8[Numero Documento],Tabla8[Gen])</f>
        <v>F</v>
      </c>
      <c r="S289" s="48" t="str">
        <f>_xlfn.XLOOKUP(Tabla15[[#This Row],[cedula]],Tabla8[Numero Documento],Tabla8[Lugar Funciones Codigo])</f>
        <v>01.83.00.00.00.18</v>
      </c>
    </row>
    <row r="290" spans="1:19" hidden="1">
      <c r="A290" s="48" t="s">
        <v>2539</v>
      </c>
      <c r="B290" s="48" t="s">
        <v>2095</v>
      </c>
      <c r="C290" s="48" t="s">
        <v>2574</v>
      </c>
      <c r="D290" s="48" t="str">
        <f>Tabla15[[#This Row],[cedula]]&amp;Tabla15[[#This Row],[prog]]&amp;LEFT(Tabla15[[#This Row],[TIPO]],3)</f>
        <v>0260073775913FIJ</v>
      </c>
      <c r="E290" s="48" t="s">
        <v>141</v>
      </c>
      <c r="F290" s="48" t="s">
        <v>143</v>
      </c>
      <c r="G290" s="48" t="s">
        <v>142</v>
      </c>
      <c r="H290" s="48" t="s">
        <v>11</v>
      </c>
      <c r="I290" s="73">
        <f>_xlfn.XLOOKUP(Tabla15[[#This Row],[cedula]],TCARRERA[CEDULA],TCARRERA[CATEGORIA DEL SERVIDOR],0)</f>
        <v>0</v>
      </c>
      <c r="J29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290" s="48" t="str">
        <f>IF(ISTEXT(Tabla15[[#This Row],[CARRERA]]),Tabla15[[#This Row],[CARRERA]],Tabla15[[#This Row],[STATUS]])</f>
        <v>FIJO</v>
      </c>
      <c r="L290" s="57">
        <v>10000</v>
      </c>
      <c r="M290" s="61"/>
      <c r="N290" s="57">
        <v>304</v>
      </c>
      <c r="O290" s="57">
        <v>287</v>
      </c>
      <c r="P290" s="25">
        <f>Tabla15[[#This Row],[sbruto]]-Tabla15[[#This Row],[ISR]]-Tabla15[[#This Row],[SFS]]-Tabla15[[#This Row],[AFP]]-Tabla15[[#This Row],[sneto]]</f>
        <v>75</v>
      </c>
      <c r="Q290" s="25">
        <v>9334</v>
      </c>
      <c r="R290" s="48" t="str">
        <f>_xlfn.XLOOKUP(Tabla15[[#This Row],[cedula]],Tabla8[Numero Documento],Tabla8[Gen])</f>
        <v>M</v>
      </c>
      <c r="S290" s="48" t="str">
        <f>_xlfn.XLOOKUP(Tabla15[[#This Row],[cedula]],Tabla8[Numero Documento],Tabla8[Lugar Funciones Codigo])</f>
        <v>01.83.00.00.00.18</v>
      </c>
    </row>
    <row r="291" spans="1:19">
      <c r="A291" s="48" t="s">
        <v>2538</v>
      </c>
      <c r="B291" s="48" t="s">
        <v>2290</v>
      </c>
      <c r="C291" s="48" t="s">
        <v>2570</v>
      </c>
      <c r="D291" s="48" t="str">
        <f>Tabla15[[#This Row],[cedula]]&amp;Tabla15[[#This Row],[prog]]&amp;LEFT(Tabla15[[#This Row],[TIPO]],3)</f>
        <v>0010104558101TEM</v>
      </c>
      <c r="E291" s="48" t="s">
        <v>1401</v>
      </c>
      <c r="F291" s="48" t="s">
        <v>1374</v>
      </c>
      <c r="G291" s="48" t="s">
        <v>142</v>
      </c>
      <c r="H291" s="48" t="s">
        <v>2795</v>
      </c>
      <c r="I291" s="73">
        <f>_xlfn.XLOOKUP(Tabla15[[#This Row],[cedula]],TCARRERA[CEDULA],TCARRERA[CATEGORIA DEL SERVIDOR],0)</f>
        <v>0</v>
      </c>
      <c r="J291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1" s="48" t="str">
        <f>IF(ISTEXT(Tabla15[[#This Row],[CARRERA]]),Tabla15[[#This Row],[CARRERA]],Tabla15[[#This Row],[STATUS]])</f>
        <v>TEMPORALES</v>
      </c>
      <c r="L291" s="57">
        <v>10000</v>
      </c>
      <c r="M291" s="61"/>
      <c r="N291" s="60">
        <v>304</v>
      </c>
      <c r="O291" s="60">
        <v>287</v>
      </c>
      <c r="P291" s="25">
        <f>Tabla15[[#This Row],[sbruto]]-Tabla15[[#This Row],[ISR]]-Tabla15[[#This Row],[SFS]]-Tabla15[[#This Row],[AFP]]-Tabla15[[#This Row],[sneto]]</f>
        <v>25</v>
      </c>
      <c r="Q291" s="25">
        <v>9384</v>
      </c>
      <c r="R291" s="48" t="str">
        <f>_xlfn.XLOOKUP(Tabla15[[#This Row],[cedula]],Tabla8[Numero Documento],Tabla8[Gen])</f>
        <v>M</v>
      </c>
      <c r="S291" s="48" t="str">
        <f>_xlfn.XLOOKUP(Tabla15[[#This Row],[cedula]],Tabla8[Numero Documento],Tabla8[Lugar Funciones Codigo])</f>
        <v>01.83.00.00.00.18</v>
      </c>
    </row>
    <row r="292" spans="1:19">
      <c r="A292" s="48" t="s">
        <v>2538</v>
      </c>
      <c r="B292" s="48" t="s">
        <v>2291</v>
      </c>
      <c r="C292" s="48" t="s">
        <v>2570</v>
      </c>
      <c r="D292" s="48" t="str">
        <f>Tabla15[[#This Row],[cedula]]&amp;Tabla15[[#This Row],[prog]]&amp;LEFT(Tabla15[[#This Row],[TIPO]],3)</f>
        <v>2230010438101TEM</v>
      </c>
      <c r="E292" s="48" t="s">
        <v>1402</v>
      </c>
      <c r="F292" s="48" t="s">
        <v>1374</v>
      </c>
      <c r="G292" s="48" t="s">
        <v>142</v>
      </c>
      <c r="H292" s="48" t="s">
        <v>2795</v>
      </c>
      <c r="I292" s="73">
        <f>_xlfn.XLOOKUP(Tabla15[[#This Row],[cedula]],TCARRERA[CEDULA],TCARRERA[CATEGORIA DEL SERVIDOR],0)</f>
        <v>0</v>
      </c>
      <c r="J292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2" s="48" t="str">
        <f>IF(ISTEXT(Tabla15[[#This Row],[CARRERA]]),Tabla15[[#This Row],[CARRERA]],Tabla15[[#This Row],[STATUS]])</f>
        <v>TEMPORALES</v>
      </c>
      <c r="L292" s="57">
        <v>10000</v>
      </c>
      <c r="M292" s="61"/>
      <c r="N292" s="60">
        <v>304</v>
      </c>
      <c r="O292" s="60">
        <v>287</v>
      </c>
      <c r="P292" s="25">
        <f>Tabla15[[#This Row],[sbruto]]-Tabla15[[#This Row],[ISR]]-Tabla15[[#This Row],[SFS]]-Tabla15[[#This Row],[AFP]]-Tabla15[[#This Row],[sneto]]</f>
        <v>25</v>
      </c>
      <c r="Q292" s="25">
        <v>9384</v>
      </c>
      <c r="R292" s="48" t="str">
        <f>_xlfn.XLOOKUP(Tabla15[[#This Row],[cedula]],Tabla8[Numero Documento],Tabla8[Gen])</f>
        <v>M</v>
      </c>
      <c r="S292" s="48" t="str">
        <f>_xlfn.XLOOKUP(Tabla15[[#This Row],[cedula]],Tabla8[Numero Documento],Tabla8[Lugar Funciones Codigo])</f>
        <v>01.83.00.00.00.18</v>
      </c>
    </row>
    <row r="293" spans="1:19">
      <c r="A293" s="48" t="s">
        <v>2538</v>
      </c>
      <c r="B293" s="48" t="s">
        <v>2293</v>
      </c>
      <c r="C293" s="48" t="s">
        <v>2570</v>
      </c>
      <c r="D293" s="48" t="str">
        <f>Tabla15[[#This Row],[cedula]]&amp;Tabla15[[#This Row],[prog]]&amp;LEFT(Tabla15[[#This Row],[TIPO]],3)</f>
        <v>0010389462201TEM</v>
      </c>
      <c r="E293" s="48" t="s">
        <v>1403</v>
      </c>
      <c r="F293" s="48" t="s">
        <v>1374</v>
      </c>
      <c r="G293" s="48" t="s">
        <v>142</v>
      </c>
      <c r="H293" s="48" t="s">
        <v>2795</v>
      </c>
      <c r="I293" s="73">
        <f>_xlfn.XLOOKUP(Tabla15[[#This Row],[cedula]],TCARRERA[CEDULA],TCARRERA[CATEGORIA DEL SERVIDOR],0)</f>
        <v>0</v>
      </c>
      <c r="J293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3" s="48" t="str">
        <f>IF(ISTEXT(Tabla15[[#This Row],[CARRERA]]),Tabla15[[#This Row],[CARRERA]],Tabla15[[#This Row],[STATUS]])</f>
        <v>TEMPORALES</v>
      </c>
      <c r="L293" s="57">
        <v>10000</v>
      </c>
      <c r="M293" s="61"/>
      <c r="N293" s="57">
        <v>304</v>
      </c>
      <c r="O293" s="57">
        <v>287</v>
      </c>
      <c r="P293" s="25">
        <f>Tabla15[[#This Row],[sbruto]]-Tabla15[[#This Row],[ISR]]-Tabla15[[#This Row],[SFS]]-Tabla15[[#This Row],[AFP]]-Tabla15[[#This Row],[sneto]]</f>
        <v>25</v>
      </c>
      <c r="Q293" s="25">
        <v>9384</v>
      </c>
      <c r="R293" s="48" t="str">
        <f>_xlfn.XLOOKUP(Tabla15[[#This Row],[cedula]],Tabla8[Numero Documento],Tabla8[Gen])</f>
        <v>M</v>
      </c>
      <c r="S293" s="48" t="str">
        <f>_xlfn.XLOOKUP(Tabla15[[#This Row],[cedula]],Tabla8[Numero Documento],Tabla8[Lugar Funciones Codigo])</f>
        <v>01.83.00.00.00.18</v>
      </c>
    </row>
    <row r="294" spans="1:19">
      <c r="A294" s="48" t="s">
        <v>2538</v>
      </c>
      <c r="B294" s="48" t="s">
        <v>2296</v>
      </c>
      <c r="C294" s="48" t="s">
        <v>2570</v>
      </c>
      <c r="D294" s="48" t="str">
        <f>Tabla15[[#This Row],[cedula]]&amp;Tabla15[[#This Row],[prog]]&amp;LEFT(Tabla15[[#This Row],[TIPO]],3)</f>
        <v>0010195880901TEM</v>
      </c>
      <c r="E294" s="48" t="s">
        <v>1404</v>
      </c>
      <c r="F294" s="48" t="s">
        <v>1374</v>
      </c>
      <c r="G294" s="48" t="s">
        <v>142</v>
      </c>
      <c r="H294" s="48" t="s">
        <v>2795</v>
      </c>
      <c r="I294" s="73">
        <f>_xlfn.XLOOKUP(Tabla15[[#This Row],[cedula]],TCARRERA[CEDULA],TCARRERA[CATEGORIA DEL SERVIDOR],0)</f>
        <v>0</v>
      </c>
      <c r="J294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4" s="48" t="str">
        <f>IF(ISTEXT(Tabla15[[#This Row],[CARRERA]]),Tabla15[[#This Row],[CARRERA]],Tabla15[[#This Row],[STATUS]])</f>
        <v>TEMPORALES</v>
      </c>
      <c r="L294" s="57">
        <v>10000</v>
      </c>
      <c r="M294" s="60"/>
      <c r="N294" s="60">
        <v>304</v>
      </c>
      <c r="O294" s="60">
        <v>287</v>
      </c>
      <c r="P294" s="25">
        <f>Tabla15[[#This Row],[sbruto]]-Tabla15[[#This Row],[ISR]]-Tabla15[[#This Row],[SFS]]-Tabla15[[#This Row],[AFP]]-Tabla15[[#This Row],[sneto]]</f>
        <v>25</v>
      </c>
      <c r="Q294" s="25">
        <v>9384</v>
      </c>
      <c r="R294" s="48" t="str">
        <f>_xlfn.XLOOKUP(Tabla15[[#This Row],[cedula]],Tabla8[Numero Documento],Tabla8[Gen])</f>
        <v>F</v>
      </c>
      <c r="S294" s="48" t="str">
        <f>_xlfn.XLOOKUP(Tabla15[[#This Row],[cedula]],Tabla8[Numero Documento],Tabla8[Lugar Funciones Codigo])</f>
        <v>01.83.00.00.00.18</v>
      </c>
    </row>
    <row r="295" spans="1:19" hidden="1">
      <c r="A295" s="48" t="s">
        <v>2539</v>
      </c>
      <c r="B295" s="48" t="s">
        <v>2115</v>
      </c>
      <c r="C295" s="48" t="s">
        <v>2574</v>
      </c>
      <c r="D295" s="48" t="str">
        <f>Tabla15[[#This Row],[cedula]]&amp;Tabla15[[#This Row],[prog]]&amp;LEFT(Tabla15[[#This Row],[TIPO]],3)</f>
        <v>0260036813413FIJ</v>
      </c>
      <c r="E295" s="48" t="s">
        <v>146</v>
      </c>
      <c r="F295" s="48" t="s">
        <v>147</v>
      </c>
      <c r="G295" s="48" t="s">
        <v>142</v>
      </c>
      <c r="H295" s="48" t="s">
        <v>11</v>
      </c>
      <c r="I295" s="73">
        <f>_xlfn.XLOOKUP(Tabla15[[#This Row],[cedula]],TCARRERA[CEDULA],TCARRERA[CATEGORIA DEL SERVIDOR],0)</f>
        <v>0</v>
      </c>
      <c r="J29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295" s="48" t="str">
        <f>IF(ISTEXT(Tabla15[[#This Row],[CARRERA]]),Tabla15[[#This Row],[CARRERA]],Tabla15[[#This Row],[STATUS]])</f>
        <v>FIJO</v>
      </c>
      <c r="L295" s="57">
        <v>10000</v>
      </c>
      <c r="M295" s="61"/>
      <c r="N295" s="60">
        <v>304</v>
      </c>
      <c r="O295" s="60">
        <v>287</v>
      </c>
      <c r="P295" s="25">
        <f>Tabla15[[#This Row],[sbruto]]-Tabla15[[#This Row],[ISR]]-Tabla15[[#This Row],[SFS]]-Tabla15[[#This Row],[AFP]]-Tabla15[[#This Row],[sneto]]</f>
        <v>4520.45</v>
      </c>
      <c r="Q295" s="25">
        <v>4888.55</v>
      </c>
      <c r="R295" s="48" t="str">
        <f>_xlfn.XLOOKUP(Tabla15[[#This Row],[cedula]],Tabla8[Numero Documento],Tabla8[Gen])</f>
        <v>F</v>
      </c>
      <c r="S295" s="48" t="str">
        <f>_xlfn.XLOOKUP(Tabla15[[#This Row],[cedula]],Tabla8[Numero Documento],Tabla8[Lugar Funciones Codigo])</f>
        <v>01.83.00.00.00.18</v>
      </c>
    </row>
    <row r="296" spans="1:19" hidden="1">
      <c r="A296" s="48" t="s">
        <v>2539</v>
      </c>
      <c r="B296" s="48" t="s">
        <v>2116</v>
      </c>
      <c r="C296" s="48" t="s">
        <v>2574</v>
      </c>
      <c r="D296" s="48" t="str">
        <f>Tabla15[[#This Row],[cedula]]&amp;Tabla15[[#This Row],[prog]]&amp;LEFT(Tabla15[[#This Row],[TIPO]],3)</f>
        <v>0540012583613FIJ</v>
      </c>
      <c r="E296" s="48" t="s">
        <v>148</v>
      </c>
      <c r="F296" s="48" t="s">
        <v>8</v>
      </c>
      <c r="G296" s="48" t="s">
        <v>142</v>
      </c>
      <c r="H296" s="48" t="s">
        <v>11</v>
      </c>
      <c r="I296" s="73">
        <f>_xlfn.XLOOKUP(Tabla15[[#This Row],[cedula]],TCARRERA[CEDULA],TCARRERA[CATEGORIA DEL SERVIDOR],0)</f>
        <v>0</v>
      </c>
      <c r="J29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6" s="48" t="str">
        <f>IF(ISTEXT(Tabla15[[#This Row],[CARRERA]]),Tabla15[[#This Row],[CARRERA]],Tabla15[[#This Row],[STATUS]])</f>
        <v>ESTATUTO SIMPLIFICADO</v>
      </c>
      <c r="L296" s="57">
        <v>10000</v>
      </c>
      <c r="M296" s="61"/>
      <c r="N296" s="60">
        <v>304</v>
      </c>
      <c r="O296" s="60">
        <v>287</v>
      </c>
      <c r="P296" s="25">
        <f>Tabla15[[#This Row],[sbruto]]-Tabla15[[#This Row],[ISR]]-Tabla15[[#This Row],[SFS]]-Tabla15[[#This Row],[AFP]]-Tabla15[[#This Row],[sneto]]</f>
        <v>4146.17</v>
      </c>
      <c r="Q296" s="25">
        <v>5262.83</v>
      </c>
      <c r="R296" s="48" t="str">
        <f>_xlfn.XLOOKUP(Tabla15[[#This Row],[cedula]],Tabla8[Numero Documento],Tabla8[Gen])</f>
        <v>F</v>
      </c>
      <c r="S296" s="48" t="str">
        <f>_xlfn.XLOOKUP(Tabla15[[#This Row],[cedula]],Tabla8[Numero Documento],Tabla8[Lugar Funciones Codigo])</f>
        <v>01.83.00.00.00.18</v>
      </c>
    </row>
    <row r="297" spans="1:19" hidden="1">
      <c r="A297" s="48" t="s">
        <v>2539</v>
      </c>
      <c r="B297" s="48" t="s">
        <v>1313</v>
      </c>
      <c r="C297" s="48" t="s">
        <v>2574</v>
      </c>
      <c r="D297" s="48" t="str">
        <f>Tabla15[[#This Row],[cedula]]&amp;Tabla15[[#This Row],[prog]]&amp;LEFT(Tabla15[[#This Row],[TIPO]],3)</f>
        <v>0011285979813FIJ</v>
      </c>
      <c r="E297" s="48" t="s">
        <v>152</v>
      </c>
      <c r="F297" s="48" t="s">
        <v>153</v>
      </c>
      <c r="G297" s="48" t="s">
        <v>142</v>
      </c>
      <c r="H297" s="48" t="s">
        <v>11</v>
      </c>
      <c r="I297" s="73" t="str">
        <f>_xlfn.XLOOKUP(Tabla15[[#This Row],[cedula]],TCARRERA[CEDULA],TCARRERA[CATEGORIA DEL SERVIDOR],0)</f>
        <v>CARRERA ADMINISTRATIVA</v>
      </c>
      <c r="J29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297" s="48" t="str">
        <f>IF(ISTEXT(Tabla15[[#This Row],[CARRERA]]),Tabla15[[#This Row],[CARRERA]],Tabla15[[#This Row],[STATUS]])</f>
        <v>CARRERA ADMINISTRATIVA</v>
      </c>
      <c r="L297" s="57">
        <v>10000</v>
      </c>
      <c r="M297" s="61"/>
      <c r="N297" s="57">
        <v>304</v>
      </c>
      <c r="O297" s="57">
        <v>287</v>
      </c>
      <c r="P297" s="25">
        <f>Tabla15[[#This Row],[sbruto]]-Tabla15[[#This Row],[ISR]]-Tabla15[[#This Row],[SFS]]-Tabla15[[#This Row],[AFP]]-Tabla15[[#This Row],[sneto]]</f>
        <v>75</v>
      </c>
      <c r="Q297" s="25">
        <v>9334</v>
      </c>
      <c r="R297" s="48" t="str">
        <f>_xlfn.XLOOKUP(Tabla15[[#This Row],[cedula]],Tabla8[Numero Documento],Tabla8[Gen])</f>
        <v>M</v>
      </c>
      <c r="S297" s="48" t="str">
        <f>_xlfn.XLOOKUP(Tabla15[[#This Row],[cedula]],Tabla8[Numero Documento],Tabla8[Lugar Funciones Codigo])</f>
        <v>01.83.00.00.00.18</v>
      </c>
    </row>
    <row r="298" spans="1:19" hidden="1">
      <c r="A298" s="48" t="s">
        <v>2539</v>
      </c>
      <c r="B298" s="48" t="s">
        <v>1314</v>
      </c>
      <c r="C298" s="48" t="s">
        <v>2574</v>
      </c>
      <c r="D298" s="48" t="str">
        <f>Tabla15[[#This Row],[cedula]]&amp;Tabla15[[#This Row],[prog]]&amp;LEFT(Tabla15[[#This Row],[TIPO]],3)</f>
        <v>0011374211813FIJ</v>
      </c>
      <c r="E298" s="48" t="s">
        <v>155</v>
      </c>
      <c r="F298" s="48" t="s">
        <v>151</v>
      </c>
      <c r="G298" s="48" t="s">
        <v>142</v>
      </c>
      <c r="H298" s="48" t="s">
        <v>11</v>
      </c>
      <c r="I298" s="73" t="str">
        <f>_xlfn.XLOOKUP(Tabla15[[#This Row],[cedula]],TCARRERA[CEDULA],TCARRERA[CATEGORIA DEL SERVIDOR],0)</f>
        <v>CARRERA ADMINISTRATIVA</v>
      </c>
      <c r="J29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298" s="48" t="str">
        <f>IF(ISTEXT(Tabla15[[#This Row],[CARRERA]]),Tabla15[[#This Row],[CARRERA]],Tabla15[[#This Row],[STATUS]])</f>
        <v>CARRERA ADMINISTRATIVA</v>
      </c>
      <c r="L298" s="57">
        <v>10000</v>
      </c>
      <c r="M298" s="61"/>
      <c r="N298" s="57">
        <v>304</v>
      </c>
      <c r="O298" s="57">
        <v>287</v>
      </c>
      <c r="P298" s="25">
        <f>Tabla15[[#This Row],[sbruto]]-Tabla15[[#This Row],[ISR]]-Tabla15[[#This Row],[SFS]]-Tabla15[[#This Row],[AFP]]-Tabla15[[#This Row],[sneto]]</f>
        <v>375</v>
      </c>
      <c r="Q298" s="25">
        <v>9034</v>
      </c>
      <c r="R298" s="48" t="str">
        <f>_xlfn.XLOOKUP(Tabla15[[#This Row],[cedula]],Tabla8[Numero Documento],Tabla8[Gen])</f>
        <v>M</v>
      </c>
      <c r="S298" s="48" t="str">
        <f>_xlfn.XLOOKUP(Tabla15[[#This Row],[cedula]],Tabla8[Numero Documento],Tabla8[Lugar Funciones Codigo])</f>
        <v>01.83.00.00.00.18</v>
      </c>
    </row>
    <row r="299" spans="1:19">
      <c r="A299" s="48" t="s">
        <v>2538</v>
      </c>
      <c r="B299" s="48" t="s">
        <v>2317</v>
      </c>
      <c r="C299" s="48" t="s">
        <v>2570</v>
      </c>
      <c r="D299" s="48" t="str">
        <f>Tabla15[[#This Row],[cedula]]&amp;Tabla15[[#This Row],[prog]]&amp;LEFT(Tabla15[[#This Row],[TIPO]],3)</f>
        <v>0011937771101TEM</v>
      </c>
      <c r="E299" s="48" t="s">
        <v>1409</v>
      </c>
      <c r="F299" s="48" t="s">
        <v>1374</v>
      </c>
      <c r="G299" s="48" t="s">
        <v>142</v>
      </c>
      <c r="H299" s="48" t="s">
        <v>2795</v>
      </c>
      <c r="I299" s="73">
        <f>_xlfn.XLOOKUP(Tabla15[[#This Row],[cedula]],TCARRERA[CEDULA],TCARRERA[CATEGORIA DEL SERVIDOR],0)</f>
        <v>0</v>
      </c>
      <c r="J299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9" s="48" t="str">
        <f>IF(ISTEXT(Tabla15[[#This Row],[CARRERA]]),Tabla15[[#This Row],[CARRERA]],Tabla15[[#This Row],[STATUS]])</f>
        <v>TEMPORALES</v>
      </c>
      <c r="L299" s="57">
        <v>10000</v>
      </c>
      <c r="M299" s="58"/>
      <c r="N299" s="57">
        <v>304</v>
      </c>
      <c r="O299" s="57">
        <v>287</v>
      </c>
      <c r="P299" s="25">
        <f>Tabla15[[#This Row],[sbruto]]-Tabla15[[#This Row],[ISR]]-Tabla15[[#This Row],[SFS]]-Tabla15[[#This Row],[AFP]]-Tabla15[[#This Row],[sneto]]</f>
        <v>25</v>
      </c>
      <c r="Q299" s="25">
        <v>9384</v>
      </c>
      <c r="R299" s="48" t="str">
        <f>_xlfn.XLOOKUP(Tabla15[[#This Row],[cedula]],Tabla8[Numero Documento],Tabla8[Gen])</f>
        <v>M</v>
      </c>
      <c r="S299" s="48" t="str">
        <f>_xlfn.XLOOKUP(Tabla15[[#This Row],[cedula]],Tabla8[Numero Documento],Tabla8[Lugar Funciones Codigo])</f>
        <v>01.83.00.00.00.18</v>
      </c>
    </row>
    <row r="300" spans="1:19" hidden="1">
      <c r="A300" s="48" t="s">
        <v>2539</v>
      </c>
      <c r="B300" s="48" t="s">
        <v>2157</v>
      </c>
      <c r="C300" s="48" t="s">
        <v>2574</v>
      </c>
      <c r="D300" s="48" t="str">
        <f>Tabla15[[#This Row],[cedula]]&amp;Tabla15[[#This Row],[prog]]&amp;LEFT(Tabla15[[#This Row],[TIPO]],3)</f>
        <v>0310029662713FIJ</v>
      </c>
      <c r="E300" s="48" t="s">
        <v>158</v>
      </c>
      <c r="F300" s="48" t="s">
        <v>149</v>
      </c>
      <c r="G300" s="48" t="s">
        <v>142</v>
      </c>
      <c r="H300" s="48" t="s">
        <v>11</v>
      </c>
      <c r="I300" s="73">
        <f>_xlfn.XLOOKUP(Tabla15[[#This Row],[cedula]],TCARRERA[CEDULA],TCARRERA[CATEGORIA DEL SERVIDOR],0)</f>
        <v>0</v>
      </c>
      <c r="J30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00" s="48" t="str">
        <f>IF(ISTEXT(Tabla15[[#This Row],[CARRERA]]),Tabla15[[#This Row],[CARRERA]],Tabla15[[#This Row],[STATUS]])</f>
        <v>FIJO</v>
      </c>
      <c r="L300" s="57">
        <v>10000</v>
      </c>
      <c r="M300" s="61"/>
      <c r="N300" s="57">
        <v>304</v>
      </c>
      <c r="O300" s="57">
        <v>287</v>
      </c>
      <c r="P300" s="25">
        <f>Tabla15[[#This Row],[sbruto]]-Tabla15[[#This Row],[ISR]]-Tabla15[[#This Row],[SFS]]-Tabla15[[#This Row],[AFP]]-Tabla15[[#This Row],[sneto]]</f>
        <v>375</v>
      </c>
      <c r="Q300" s="25">
        <v>9034</v>
      </c>
      <c r="R300" s="48" t="str">
        <f>_xlfn.XLOOKUP(Tabla15[[#This Row],[cedula]],Tabla8[Numero Documento],Tabla8[Gen])</f>
        <v>M</v>
      </c>
      <c r="S300" s="48" t="str">
        <f>_xlfn.XLOOKUP(Tabla15[[#This Row],[cedula]],Tabla8[Numero Documento],Tabla8[Lugar Funciones Codigo])</f>
        <v>01.83.00.00.00.18</v>
      </c>
    </row>
    <row r="301" spans="1:19" hidden="1">
      <c r="A301" s="48" t="s">
        <v>2539</v>
      </c>
      <c r="B301" s="48" t="s">
        <v>2169</v>
      </c>
      <c r="C301" s="48" t="s">
        <v>2574</v>
      </c>
      <c r="D301" s="48" t="str">
        <f>Tabla15[[#This Row],[cedula]]&amp;Tabla15[[#This Row],[prog]]&amp;LEFT(Tabla15[[#This Row],[TIPO]],3)</f>
        <v>0010005070713FIJ</v>
      </c>
      <c r="E301" s="48" t="s">
        <v>162</v>
      </c>
      <c r="F301" s="48" t="s">
        <v>163</v>
      </c>
      <c r="G301" s="48" t="s">
        <v>142</v>
      </c>
      <c r="H301" s="48" t="s">
        <v>11</v>
      </c>
      <c r="I301" s="73">
        <f>_xlfn.XLOOKUP(Tabla15[[#This Row],[cedula]],TCARRERA[CEDULA],TCARRERA[CATEGORIA DEL SERVIDOR],0)</f>
        <v>0</v>
      </c>
      <c r="J30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01" s="48" t="str">
        <f>IF(ISTEXT(Tabla15[[#This Row],[CARRERA]]),Tabla15[[#This Row],[CARRERA]],Tabla15[[#This Row],[STATUS]])</f>
        <v>FIJO</v>
      </c>
      <c r="L301" s="57">
        <v>10000</v>
      </c>
      <c r="M301" s="61"/>
      <c r="N301" s="57">
        <v>304</v>
      </c>
      <c r="O301" s="57">
        <v>287</v>
      </c>
      <c r="P301" s="25">
        <f>Tabla15[[#This Row],[sbruto]]-Tabla15[[#This Row],[ISR]]-Tabla15[[#This Row],[SFS]]-Tabla15[[#This Row],[AFP]]-Tabla15[[#This Row],[sneto]]</f>
        <v>75</v>
      </c>
      <c r="Q301" s="25">
        <v>9334</v>
      </c>
      <c r="R301" s="48" t="str">
        <f>_xlfn.XLOOKUP(Tabla15[[#This Row],[cedula]],Tabla8[Numero Documento],Tabla8[Gen])</f>
        <v>F</v>
      </c>
      <c r="S301" s="48" t="str">
        <f>_xlfn.XLOOKUP(Tabla15[[#This Row],[cedula]],Tabla8[Numero Documento],Tabla8[Lugar Funciones Codigo])</f>
        <v>01.83.00.00.00.18</v>
      </c>
    </row>
    <row r="302" spans="1:19" hidden="1">
      <c r="A302" s="48" t="s">
        <v>2539</v>
      </c>
      <c r="B302" s="48" t="s">
        <v>1321</v>
      </c>
      <c r="C302" s="48" t="s">
        <v>2574</v>
      </c>
      <c r="D302" s="48" t="str">
        <f>Tabla15[[#This Row],[cedula]]&amp;Tabla15[[#This Row],[prog]]&amp;LEFT(Tabla15[[#This Row],[TIPO]],3)</f>
        <v>0520010138313FIJ</v>
      </c>
      <c r="E302" s="48" t="s">
        <v>164</v>
      </c>
      <c r="F302" s="48" t="s">
        <v>165</v>
      </c>
      <c r="G302" s="48" t="s">
        <v>142</v>
      </c>
      <c r="H302" s="48" t="s">
        <v>11</v>
      </c>
      <c r="I302" s="73" t="str">
        <f>_xlfn.XLOOKUP(Tabla15[[#This Row],[cedula]],TCARRERA[CEDULA],TCARRERA[CATEGORIA DEL SERVIDOR],0)</f>
        <v>CARRERA ADMINISTRATIVA</v>
      </c>
      <c r="J30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02" s="48" t="str">
        <f>IF(ISTEXT(Tabla15[[#This Row],[CARRERA]]),Tabla15[[#This Row],[CARRERA]],Tabla15[[#This Row],[STATUS]])</f>
        <v>CARRERA ADMINISTRATIVA</v>
      </c>
      <c r="L302" s="57">
        <v>10000</v>
      </c>
      <c r="M302" s="61"/>
      <c r="N302" s="57">
        <v>304</v>
      </c>
      <c r="O302" s="57">
        <v>287</v>
      </c>
      <c r="P302" s="25">
        <f>Tabla15[[#This Row],[sbruto]]-Tabla15[[#This Row],[ISR]]-Tabla15[[#This Row],[SFS]]-Tabla15[[#This Row],[AFP]]-Tabla15[[#This Row],[sneto]]</f>
        <v>5666.7800000000007</v>
      </c>
      <c r="Q302" s="25">
        <v>3742.22</v>
      </c>
      <c r="R302" s="48" t="str">
        <f>_xlfn.XLOOKUP(Tabla15[[#This Row],[cedula]],Tabla8[Numero Documento],Tabla8[Gen])</f>
        <v>F</v>
      </c>
      <c r="S302" s="48" t="str">
        <f>_xlfn.XLOOKUP(Tabla15[[#This Row],[cedula]],Tabla8[Numero Documento],Tabla8[Lugar Funciones Codigo])</f>
        <v>01.83.00.00.00.18</v>
      </c>
    </row>
    <row r="303" spans="1:19" hidden="1">
      <c r="A303" s="48" t="s">
        <v>2539</v>
      </c>
      <c r="B303" s="48" t="s">
        <v>2201</v>
      </c>
      <c r="C303" s="48" t="s">
        <v>2574</v>
      </c>
      <c r="D303" s="48" t="str">
        <f>Tabla15[[#This Row],[cedula]]&amp;Tabla15[[#This Row],[prog]]&amp;LEFT(Tabla15[[#This Row],[TIPO]],3)</f>
        <v>0860004841013FIJ</v>
      </c>
      <c r="E303" s="48" t="s">
        <v>170</v>
      </c>
      <c r="F303" s="48" t="s">
        <v>160</v>
      </c>
      <c r="G303" s="48" t="s">
        <v>142</v>
      </c>
      <c r="H303" s="48" t="s">
        <v>11</v>
      </c>
      <c r="I303" s="73">
        <f>_xlfn.XLOOKUP(Tabla15[[#This Row],[cedula]],TCARRERA[CEDULA],TCARRERA[CATEGORIA DEL SERVIDOR],0)</f>
        <v>0</v>
      </c>
      <c r="J30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03" s="48" t="str">
        <f>IF(ISTEXT(Tabla15[[#This Row],[CARRERA]]),Tabla15[[#This Row],[CARRERA]],Tabla15[[#This Row],[STATUS]])</f>
        <v>FIJO</v>
      </c>
      <c r="L303" s="57">
        <v>10000</v>
      </c>
      <c r="M303" s="61"/>
      <c r="N303" s="57">
        <v>304</v>
      </c>
      <c r="O303" s="57">
        <v>287</v>
      </c>
      <c r="P303" s="25">
        <f>Tabla15[[#This Row],[sbruto]]-Tabla15[[#This Row],[ISR]]-Tabla15[[#This Row],[SFS]]-Tabla15[[#This Row],[AFP]]-Tabla15[[#This Row],[sneto]]</f>
        <v>425</v>
      </c>
      <c r="Q303" s="25">
        <v>8984</v>
      </c>
      <c r="R303" s="48" t="str">
        <f>_xlfn.XLOOKUP(Tabla15[[#This Row],[cedula]],Tabla8[Numero Documento],Tabla8[Gen])</f>
        <v>M</v>
      </c>
      <c r="S303" s="48" t="str">
        <f>_xlfn.XLOOKUP(Tabla15[[#This Row],[cedula]],Tabla8[Numero Documento],Tabla8[Lugar Funciones Codigo])</f>
        <v>01.83.00.00.00.18</v>
      </c>
    </row>
    <row r="304" spans="1:19">
      <c r="A304" s="48" t="s">
        <v>2538</v>
      </c>
      <c r="B304" s="48" t="s">
        <v>2360</v>
      </c>
      <c r="C304" s="48" t="s">
        <v>2570</v>
      </c>
      <c r="D304" s="48" t="str">
        <f>Tabla15[[#This Row],[cedula]]&amp;Tabla15[[#This Row],[prog]]&amp;LEFT(Tabla15[[#This Row],[TIPO]],3)</f>
        <v>4020067836101TEM</v>
      </c>
      <c r="E304" s="48" t="s">
        <v>1419</v>
      </c>
      <c r="F304" s="48" t="s">
        <v>1374</v>
      </c>
      <c r="G304" s="48" t="s">
        <v>142</v>
      </c>
      <c r="H304" s="48" t="s">
        <v>2795</v>
      </c>
      <c r="I304" s="73">
        <f>_xlfn.XLOOKUP(Tabla15[[#This Row],[cedula]],TCARRERA[CEDULA],TCARRERA[CATEGORIA DEL SERVIDOR],0)</f>
        <v>0</v>
      </c>
      <c r="J304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4" s="48" t="str">
        <f>IF(ISTEXT(Tabla15[[#This Row],[CARRERA]]),Tabla15[[#This Row],[CARRERA]],Tabla15[[#This Row],[STATUS]])</f>
        <v>TEMPORALES</v>
      </c>
      <c r="L304" s="57">
        <v>10000</v>
      </c>
      <c r="M304" s="61"/>
      <c r="N304" s="57">
        <v>304</v>
      </c>
      <c r="O304" s="57">
        <v>287</v>
      </c>
      <c r="P304" s="25">
        <f>Tabla15[[#This Row],[sbruto]]-Tabla15[[#This Row],[ISR]]-Tabla15[[#This Row],[SFS]]-Tabla15[[#This Row],[AFP]]-Tabla15[[#This Row],[sneto]]</f>
        <v>25</v>
      </c>
      <c r="Q304" s="25">
        <v>9384</v>
      </c>
      <c r="R304" s="48" t="str">
        <f>_xlfn.XLOOKUP(Tabla15[[#This Row],[cedula]],Tabla8[Numero Documento],Tabla8[Gen])</f>
        <v>M</v>
      </c>
      <c r="S304" s="48" t="str">
        <f>_xlfn.XLOOKUP(Tabla15[[#This Row],[cedula]],Tabla8[Numero Documento],Tabla8[Lugar Funciones Codigo])</f>
        <v>01.83.00.00.00.18</v>
      </c>
    </row>
    <row r="305" spans="1:19" hidden="1">
      <c r="A305" s="48" t="s">
        <v>2539</v>
      </c>
      <c r="B305" s="48" t="s">
        <v>1350</v>
      </c>
      <c r="C305" s="48" t="s">
        <v>2574</v>
      </c>
      <c r="D305" s="48" t="str">
        <f>Tabla15[[#This Row],[cedula]]&amp;Tabla15[[#This Row],[prog]]&amp;LEFT(Tabla15[[#This Row],[TIPO]],3)</f>
        <v>0010130241213FIJ</v>
      </c>
      <c r="E305" s="48" t="s">
        <v>176</v>
      </c>
      <c r="F305" s="48" t="s">
        <v>151</v>
      </c>
      <c r="G305" s="48" t="s">
        <v>142</v>
      </c>
      <c r="H305" s="48" t="s">
        <v>11</v>
      </c>
      <c r="I305" s="73" t="str">
        <f>_xlfn.XLOOKUP(Tabla15[[#This Row],[cedula]],TCARRERA[CEDULA],TCARRERA[CATEGORIA DEL SERVIDOR],0)</f>
        <v>CARRERA ADMINISTRATIVA</v>
      </c>
      <c r="J30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05" s="48" t="str">
        <f>IF(ISTEXT(Tabla15[[#This Row],[CARRERA]]),Tabla15[[#This Row],[CARRERA]],Tabla15[[#This Row],[STATUS]])</f>
        <v>CARRERA ADMINISTRATIVA</v>
      </c>
      <c r="L305" s="57">
        <v>10000</v>
      </c>
      <c r="M305" s="61"/>
      <c r="N305" s="57">
        <v>304</v>
      </c>
      <c r="O305" s="57">
        <v>287</v>
      </c>
      <c r="P305" s="25">
        <f>Tabla15[[#This Row],[sbruto]]-Tabla15[[#This Row],[ISR]]-Tabla15[[#This Row],[SFS]]-Tabla15[[#This Row],[AFP]]-Tabla15[[#This Row],[sneto]]</f>
        <v>575</v>
      </c>
      <c r="Q305" s="25">
        <v>8834</v>
      </c>
      <c r="R305" s="48" t="str">
        <f>_xlfn.XLOOKUP(Tabla15[[#This Row],[cedula]],Tabla8[Numero Documento],Tabla8[Gen])</f>
        <v>M</v>
      </c>
      <c r="S305" s="48" t="str">
        <f>_xlfn.XLOOKUP(Tabla15[[#This Row],[cedula]],Tabla8[Numero Documento],Tabla8[Lugar Funciones Codigo])</f>
        <v>01.83.00.00.00.18</v>
      </c>
    </row>
    <row r="306" spans="1:19" hidden="1">
      <c r="A306" s="48" t="s">
        <v>2539</v>
      </c>
      <c r="B306" s="48" t="s">
        <v>1351</v>
      </c>
      <c r="C306" s="48" t="s">
        <v>2574</v>
      </c>
      <c r="D306" s="48" t="str">
        <f>Tabla15[[#This Row],[cedula]]&amp;Tabla15[[#This Row],[prog]]&amp;LEFT(Tabla15[[#This Row],[TIPO]],3)</f>
        <v>0011272922313FIJ</v>
      </c>
      <c r="E306" s="48" t="s">
        <v>177</v>
      </c>
      <c r="F306" s="48" t="s">
        <v>151</v>
      </c>
      <c r="G306" s="48" t="s">
        <v>142</v>
      </c>
      <c r="H306" s="48" t="s">
        <v>11</v>
      </c>
      <c r="I306" s="73" t="str">
        <f>_xlfn.XLOOKUP(Tabla15[[#This Row],[cedula]],TCARRERA[CEDULA],TCARRERA[CATEGORIA DEL SERVIDOR],0)</f>
        <v>CARRERA ADMINISTRATIVA</v>
      </c>
      <c r="J30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06" s="48" t="str">
        <f>IF(ISTEXT(Tabla15[[#This Row],[CARRERA]]),Tabla15[[#This Row],[CARRERA]],Tabla15[[#This Row],[STATUS]])</f>
        <v>CARRERA ADMINISTRATIVA</v>
      </c>
      <c r="L306" s="57">
        <v>10000</v>
      </c>
      <c r="M306" s="60"/>
      <c r="N306" s="57">
        <v>304</v>
      </c>
      <c r="O306" s="57">
        <v>287</v>
      </c>
      <c r="P306" s="25">
        <f>Tabla15[[#This Row],[sbruto]]-Tabla15[[#This Row],[ISR]]-Tabla15[[#This Row],[SFS]]-Tabla15[[#This Row],[AFP]]-Tabla15[[#This Row],[sneto]]</f>
        <v>525</v>
      </c>
      <c r="Q306" s="25">
        <v>8884</v>
      </c>
      <c r="R306" s="48" t="str">
        <f>_xlfn.XLOOKUP(Tabla15[[#This Row],[cedula]],Tabla8[Numero Documento],Tabla8[Gen])</f>
        <v>M</v>
      </c>
      <c r="S306" s="48" t="str">
        <f>_xlfn.XLOOKUP(Tabla15[[#This Row],[cedula]],Tabla8[Numero Documento],Tabla8[Lugar Funciones Codigo])</f>
        <v>01.83.00.00.00.18</v>
      </c>
    </row>
    <row r="307" spans="1:19" hidden="1">
      <c r="A307" s="48" t="s">
        <v>2539</v>
      </c>
      <c r="B307" s="48" t="s">
        <v>2246</v>
      </c>
      <c r="C307" s="48" t="s">
        <v>2574</v>
      </c>
      <c r="D307" s="48" t="str">
        <f>Tabla15[[#This Row],[cedula]]&amp;Tabla15[[#This Row],[prog]]&amp;LEFT(Tabla15[[#This Row],[TIPO]],3)</f>
        <v>0011347970313FIJ</v>
      </c>
      <c r="E307" s="48" t="s">
        <v>178</v>
      </c>
      <c r="F307" s="48" t="s">
        <v>153</v>
      </c>
      <c r="G307" s="48" t="s">
        <v>142</v>
      </c>
      <c r="H307" s="48" t="s">
        <v>11</v>
      </c>
      <c r="I307" s="73">
        <f>_xlfn.XLOOKUP(Tabla15[[#This Row],[cedula]],TCARRERA[CEDULA],TCARRERA[CATEGORIA DEL SERVIDOR],0)</f>
        <v>0</v>
      </c>
      <c r="J30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07" s="48" t="str">
        <f>IF(ISTEXT(Tabla15[[#This Row],[CARRERA]]),Tabla15[[#This Row],[CARRERA]],Tabla15[[#This Row],[STATUS]])</f>
        <v>FIJO</v>
      </c>
      <c r="L307" s="57">
        <v>10000</v>
      </c>
      <c r="M307" s="61"/>
      <c r="N307" s="57">
        <v>304</v>
      </c>
      <c r="O307" s="57">
        <v>287</v>
      </c>
      <c r="P307" s="25">
        <f>Tabla15[[#This Row],[sbruto]]-Tabla15[[#This Row],[ISR]]-Tabla15[[#This Row],[SFS]]-Tabla15[[#This Row],[AFP]]-Tabla15[[#This Row],[sneto]]</f>
        <v>375</v>
      </c>
      <c r="Q307" s="25">
        <v>9034</v>
      </c>
      <c r="R307" s="48" t="str">
        <f>_xlfn.XLOOKUP(Tabla15[[#This Row],[cedula]],Tabla8[Numero Documento],Tabla8[Gen])</f>
        <v>M</v>
      </c>
      <c r="S307" s="48" t="str">
        <f>_xlfn.XLOOKUP(Tabla15[[#This Row],[cedula]],Tabla8[Numero Documento],Tabla8[Lugar Funciones Codigo])</f>
        <v>01.83.00.00.00.18</v>
      </c>
    </row>
    <row r="308" spans="1:19">
      <c r="A308" s="48" t="s">
        <v>2538</v>
      </c>
      <c r="B308" s="48" t="s">
        <v>2398</v>
      </c>
      <c r="C308" s="48" t="s">
        <v>2570</v>
      </c>
      <c r="D308" s="48" t="str">
        <f>Tabla15[[#This Row],[cedula]]&amp;Tabla15[[#This Row],[prog]]&amp;LEFT(Tabla15[[#This Row],[TIPO]],3)</f>
        <v>4021273421001TEM</v>
      </c>
      <c r="E308" s="48" t="s">
        <v>1424</v>
      </c>
      <c r="F308" s="48" t="s">
        <v>1374</v>
      </c>
      <c r="G308" s="48" t="s">
        <v>142</v>
      </c>
      <c r="H308" s="48" t="s">
        <v>2795</v>
      </c>
      <c r="I308" s="73">
        <f>_xlfn.XLOOKUP(Tabla15[[#This Row],[cedula]],TCARRERA[CEDULA],TCARRERA[CATEGORIA DEL SERVIDOR],0)</f>
        <v>0</v>
      </c>
      <c r="J308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8" s="48" t="str">
        <f>IF(ISTEXT(Tabla15[[#This Row],[CARRERA]]),Tabla15[[#This Row],[CARRERA]],Tabla15[[#This Row],[STATUS]])</f>
        <v>TEMPORALES</v>
      </c>
      <c r="L308" s="57">
        <v>10000</v>
      </c>
      <c r="M308" s="60"/>
      <c r="N308" s="57">
        <v>304</v>
      </c>
      <c r="O308" s="57">
        <v>287</v>
      </c>
      <c r="P308" s="25">
        <f>Tabla15[[#This Row],[sbruto]]-Tabla15[[#This Row],[ISR]]-Tabla15[[#This Row],[SFS]]-Tabla15[[#This Row],[AFP]]-Tabla15[[#This Row],[sneto]]</f>
        <v>25</v>
      </c>
      <c r="Q308" s="25">
        <v>9384</v>
      </c>
      <c r="R308" s="48" t="str">
        <f>_xlfn.XLOOKUP(Tabla15[[#This Row],[cedula]],Tabla8[Numero Documento],Tabla8[Gen])</f>
        <v>F</v>
      </c>
      <c r="S308" s="48" t="str">
        <f>_xlfn.XLOOKUP(Tabla15[[#This Row],[cedula]],Tabla8[Numero Documento],Tabla8[Lugar Funciones Codigo])</f>
        <v>01.83.00.00.00.18</v>
      </c>
    </row>
    <row r="309" spans="1:19" hidden="1">
      <c r="A309" s="48" t="s">
        <v>3190</v>
      </c>
      <c r="B309" s="48" t="s">
        <v>2179</v>
      </c>
      <c r="C309" s="48" t="s">
        <v>2570</v>
      </c>
      <c r="D309" s="48" t="str">
        <f>Tabla15[[#This Row],[cedula]]&amp;Tabla15[[#This Row],[prog]]&amp;LEFT(Tabla15[[#This Row],[TIPO]],3)</f>
        <v>0010488203001PRI</v>
      </c>
      <c r="E309" s="48" t="s">
        <v>167</v>
      </c>
      <c r="F309" s="48" t="s">
        <v>3162</v>
      </c>
      <c r="G309" s="48" t="s">
        <v>3338</v>
      </c>
      <c r="H309" s="48" t="s">
        <v>3161</v>
      </c>
      <c r="I309" s="73">
        <f>_xlfn.XLOOKUP(Tabla15[[#This Row],[cedula]],TCARRERA[CEDULA],TCARRERA[CATEGORIA DEL SERVIDOR],0)</f>
        <v>0</v>
      </c>
      <c r="J309" s="48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09" s="48" t="str">
        <f>IF(ISTEXT(Tabla15[[#This Row],[CARRERA]]),Tabla15[[#This Row],[CARRERA]],Tabla15[[#This Row],[STATUS]])</f>
        <v>PRIMA DE TRANSPORTE</v>
      </c>
      <c r="L309" s="57">
        <v>2500</v>
      </c>
      <c r="M309" s="61"/>
      <c r="N309" s="57"/>
      <c r="O309" s="57"/>
      <c r="P309" s="25">
        <f>Tabla15[[#This Row],[sbruto]]-Tabla15[[#This Row],[ISR]]-Tabla15[[#This Row],[SFS]]-Tabla15[[#This Row],[AFP]]-Tabla15[[#This Row],[sneto]]</f>
        <v>0</v>
      </c>
      <c r="Q309" s="25">
        <v>2500</v>
      </c>
      <c r="R309" s="48" t="str">
        <f>_xlfn.XLOOKUP(Tabla15[[#This Row],[cedula]],Tabla8[Numero Documento],Tabla8[Gen])</f>
        <v>M</v>
      </c>
      <c r="S309" s="48" t="str">
        <f>_xlfn.XLOOKUP(Tabla15[[#This Row],[cedula]],Tabla8[Numero Documento],Tabla8[Lugar Funciones Codigo])</f>
        <v>01.83.00.00.00.18</v>
      </c>
    </row>
    <row r="310" spans="1:19" hidden="1">
      <c r="A310" s="48" t="s">
        <v>2539</v>
      </c>
      <c r="B310" s="48" t="s">
        <v>1929</v>
      </c>
      <c r="C310" s="48" t="s">
        <v>2570</v>
      </c>
      <c r="D310" s="48" t="str">
        <f>Tabla15[[#This Row],[cedula]]&amp;Tabla15[[#This Row],[prog]]&amp;LEFT(Tabla15[[#This Row],[TIPO]],3)</f>
        <v>0011886157401FIJ</v>
      </c>
      <c r="E310" s="48" t="s">
        <v>920</v>
      </c>
      <c r="F310" s="48" t="s">
        <v>921</v>
      </c>
      <c r="G310" s="48" t="s">
        <v>265</v>
      </c>
      <c r="H310" s="48" t="s">
        <v>11</v>
      </c>
      <c r="I310" s="73">
        <f>_xlfn.XLOOKUP(Tabla15[[#This Row],[cedula]],TCARRERA[CEDULA],TCARRERA[CATEGORIA DEL SERVIDOR],0)</f>
        <v>0</v>
      </c>
      <c r="J31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10" s="48" t="str">
        <f>IF(ISTEXT(Tabla15[[#This Row],[CARRERA]]),Tabla15[[#This Row],[CARRERA]],Tabla15[[#This Row],[STATUS]])</f>
        <v>FIJO</v>
      </c>
      <c r="L310" s="57">
        <v>65000</v>
      </c>
      <c r="M310" s="60">
        <v>4427.58</v>
      </c>
      <c r="N310" s="57">
        <v>1976</v>
      </c>
      <c r="O310" s="57">
        <v>1865.5</v>
      </c>
      <c r="P310" s="25">
        <f>Tabla15[[#This Row],[sbruto]]-Tabla15[[#This Row],[ISR]]-Tabla15[[#This Row],[SFS]]-Tabla15[[#This Row],[AFP]]-Tabla15[[#This Row],[sneto]]</f>
        <v>325</v>
      </c>
      <c r="Q310" s="25">
        <v>56405.919999999998</v>
      </c>
      <c r="R310" s="48" t="str">
        <f>_xlfn.XLOOKUP(Tabla15[[#This Row],[cedula]],Tabla8[Numero Documento],Tabla8[Gen])</f>
        <v>M</v>
      </c>
      <c r="S310" s="48" t="str">
        <f>_xlfn.XLOOKUP(Tabla15[[#This Row],[cedula]],Tabla8[Numero Documento],Tabla8[Lugar Funciones Codigo])</f>
        <v>01.83.00.00.00.20</v>
      </c>
    </row>
    <row r="311" spans="1:19" hidden="1">
      <c r="A311" s="48" t="s">
        <v>2539</v>
      </c>
      <c r="B311" s="48" t="s">
        <v>2010</v>
      </c>
      <c r="C311" s="48" t="s">
        <v>2570</v>
      </c>
      <c r="D311" s="48" t="str">
        <f>Tabla15[[#This Row],[cedula]]&amp;Tabla15[[#This Row],[prog]]&amp;LEFT(Tabla15[[#This Row],[TIPO]],3)</f>
        <v>0011839594601FIJ</v>
      </c>
      <c r="E311" s="48" t="s">
        <v>267</v>
      </c>
      <c r="F311" s="48" t="s">
        <v>228</v>
      </c>
      <c r="G311" s="48" t="s">
        <v>265</v>
      </c>
      <c r="H311" s="48" t="s">
        <v>11</v>
      </c>
      <c r="I311" s="73">
        <f>_xlfn.XLOOKUP(Tabla15[[#This Row],[cedula]],TCARRERA[CEDULA],TCARRERA[CATEGORIA DEL SERVIDOR],0)</f>
        <v>0</v>
      </c>
      <c r="J311" s="79" t="str">
        <f>_xlfn.XLOOKUP(Tabla15[[#This Row],[nombre]],TNOMBRADOS[EMPLEADO],TNOMBRADOS[STATUS],_xlfn.XLOOKUP(Tabla15[[#This Row],[cargo]],Tabla612[CARGO],Tabla612[CATEGORIA DEL SERVIDOR],Tabla15[[#This Row],[TIPO]]))</f>
        <v>FIJO</v>
      </c>
      <c r="K311" s="48" t="str">
        <f>IF(ISTEXT(Tabla15[[#This Row],[CARRERA]]),Tabla15[[#This Row],[CARRERA]],Tabla15[[#This Row],[STATUS]])</f>
        <v>FIJO</v>
      </c>
      <c r="L311" s="57">
        <v>60000</v>
      </c>
      <c r="M311" s="61">
        <v>3184.19</v>
      </c>
      <c r="N311" s="57">
        <v>1824</v>
      </c>
      <c r="O311" s="57">
        <v>1722</v>
      </c>
      <c r="P311" s="25">
        <f>Tabla15[[#This Row],[sbruto]]-Tabla15[[#This Row],[ISR]]-Tabla15[[#This Row],[SFS]]-Tabla15[[#This Row],[AFP]]-Tabla15[[#This Row],[sneto]]</f>
        <v>5383.4499999999971</v>
      </c>
      <c r="Q311" s="25">
        <v>47886.36</v>
      </c>
      <c r="R311" s="48" t="str">
        <f>_xlfn.XLOOKUP(Tabla15[[#This Row],[cedula]],Tabla8[Numero Documento],Tabla8[Gen])</f>
        <v>M</v>
      </c>
      <c r="S311" s="48" t="str">
        <f>_xlfn.XLOOKUP(Tabla15[[#This Row],[cedula]],Tabla8[Numero Documento],Tabla8[Lugar Funciones Codigo])</f>
        <v>01.83.00.00.00.20</v>
      </c>
    </row>
    <row r="312" spans="1:19">
      <c r="A312" s="48" t="s">
        <v>2538</v>
      </c>
      <c r="B312" s="48" t="s">
        <v>3015</v>
      </c>
      <c r="C312" s="48" t="s">
        <v>2570</v>
      </c>
      <c r="D312" s="48" t="str">
        <f>Tabla15[[#This Row],[cedula]]&amp;Tabla15[[#This Row],[prog]]&amp;LEFT(Tabla15[[#This Row],[TIPO]],3)</f>
        <v>0110039572001TEM</v>
      </c>
      <c r="E312" s="48" t="s">
        <v>3014</v>
      </c>
      <c r="F312" s="48" t="s">
        <v>921</v>
      </c>
      <c r="G312" s="48" t="s">
        <v>265</v>
      </c>
      <c r="H312" s="48" t="s">
        <v>2795</v>
      </c>
      <c r="I312" s="73">
        <f>_xlfn.XLOOKUP(Tabla15[[#This Row],[cedula]],TCARRERA[CEDULA],TCARRERA[CATEGORIA DEL SERVIDOR],0)</f>
        <v>0</v>
      </c>
      <c r="J312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2" s="48" t="str">
        <f>IF(ISTEXT(Tabla15[[#This Row],[CARRERA]]),Tabla15[[#This Row],[CARRERA]],Tabla15[[#This Row],[STATUS]])</f>
        <v>TEMPORALES</v>
      </c>
      <c r="L312" s="57">
        <v>50000</v>
      </c>
      <c r="M312" s="58">
        <v>1854</v>
      </c>
      <c r="N312" s="57">
        <v>1520</v>
      </c>
      <c r="O312" s="57">
        <v>1435</v>
      </c>
      <c r="P312" s="25">
        <f>Tabla15[[#This Row],[sbruto]]-Tabla15[[#This Row],[ISR]]-Tabla15[[#This Row],[SFS]]-Tabla15[[#This Row],[AFP]]-Tabla15[[#This Row],[sneto]]</f>
        <v>25</v>
      </c>
      <c r="Q312" s="25">
        <v>45166</v>
      </c>
      <c r="R312" s="48" t="str">
        <f>_xlfn.XLOOKUP(Tabla15[[#This Row],[cedula]],Tabla8[Numero Documento],Tabla8[Gen])</f>
        <v>F</v>
      </c>
      <c r="S312" s="48" t="str">
        <f>_xlfn.XLOOKUP(Tabla15[[#This Row],[cedula]],Tabla8[Numero Documento],Tabla8[Lugar Funciones Codigo])</f>
        <v>01.83.00.00.00.20</v>
      </c>
    </row>
    <row r="313" spans="1:19" hidden="1">
      <c r="A313" s="48" t="s">
        <v>2539</v>
      </c>
      <c r="B313" s="48" t="s">
        <v>1863</v>
      </c>
      <c r="C313" s="48" t="s">
        <v>2570</v>
      </c>
      <c r="D313" s="48" t="str">
        <f>Tabla15[[#This Row],[cedula]]&amp;Tabla15[[#This Row],[prog]]&amp;LEFT(Tabla15[[#This Row],[TIPO]],3)</f>
        <v>0011852868601FIJ</v>
      </c>
      <c r="E313" s="48" t="s">
        <v>266</v>
      </c>
      <c r="F313" s="48" t="s">
        <v>228</v>
      </c>
      <c r="G313" s="48" t="s">
        <v>265</v>
      </c>
      <c r="H313" s="48" t="s">
        <v>11</v>
      </c>
      <c r="I313" s="73">
        <f>_xlfn.XLOOKUP(Tabla15[[#This Row],[cedula]],TCARRERA[CEDULA],TCARRERA[CATEGORIA DEL SERVIDOR],0)</f>
        <v>0</v>
      </c>
      <c r="J31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13" s="48" t="str">
        <f>IF(ISTEXT(Tabla15[[#This Row],[CARRERA]]),Tabla15[[#This Row],[CARRERA]],Tabla15[[#This Row],[STATUS]])</f>
        <v>FIJO</v>
      </c>
      <c r="L313" s="57">
        <v>45000</v>
      </c>
      <c r="M313" s="61">
        <v>1148.33</v>
      </c>
      <c r="N313" s="57">
        <v>1368</v>
      </c>
      <c r="O313" s="57">
        <v>1291.5</v>
      </c>
      <c r="P313" s="25">
        <f>Tabla15[[#This Row],[sbruto]]-Tabla15[[#This Row],[ISR]]-Tabla15[[#This Row],[SFS]]-Tabla15[[#This Row],[AFP]]-Tabla15[[#This Row],[sneto]]</f>
        <v>7793.6299999999974</v>
      </c>
      <c r="Q313" s="25">
        <v>33398.54</v>
      </c>
      <c r="R313" s="48" t="str">
        <f>_xlfn.XLOOKUP(Tabla15[[#This Row],[cedula]],Tabla8[Numero Documento],Tabla8[Gen])</f>
        <v>M</v>
      </c>
      <c r="S313" s="48" t="str">
        <f>_xlfn.XLOOKUP(Tabla15[[#This Row],[cedula]],Tabla8[Numero Documento],Tabla8[Lugar Funciones Codigo])</f>
        <v>01.83.00.00.00.20</v>
      </c>
    </row>
    <row r="314" spans="1:19">
      <c r="A314" s="48" t="s">
        <v>2538</v>
      </c>
      <c r="B314" s="48" t="s">
        <v>3152</v>
      </c>
      <c r="C314" s="48" t="s">
        <v>2570</v>
      </c>
      <c r="D314" s="48" t="str">
        <f>Tabla15[[#This Row],[cedula]]&amp;Tabla15[[#This Row],[prog]]&amp;LEFT(Tabla15[[#This Row],[TIPO]],3)</f>
        <v>0011909153601TEM</v>
      </c>
      <c r="E314" s="48" t="s">
        <v>3151</v>
      </c>
      <c r="F314" s="48" t="s">
        <v>1700</v>
      </c>
      <c r="G314" s="48" t="s">
        <v>265</v>
      </c>
      <c r="H314" s="48" t="s">
        <v>2795</v>
      </c>
      <c r="I314" s="73">
        <f>_xlfn.XLOOKUP(Tabla15[[#This Row],[cedula]],TCARRERA[CEDULA],TCARRERA[CATEGORIA DEL SERVIDOR],0)</f>
        <v>0</v>
      </c>
      <c r="J314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4" s="48" t="str">
        <f>IF(ISTEXT(Tabla15[[#This Row],[CARRERA]]),Tabla15[[#This Row],[CARRERA]],Tabla15[[#This Row],[STATUS]])</f>
        <v>TEMPORALES</v>
      </c>
      <c r="L314" s="57">
        <v>45000</v>
      </c>
      <c r="M314" s="60">
        <v>1148.33</v>
      </c>
      <c r="N314" s="57">
        <v>1368</v>
      </c>
      <c r="O314" s="57">
        <v>1291.5</v>
      </c>
      <c r="P314" s="25">
        <f>Tabla15[[#This Row],[sbruto]]-Tabla15[[#This Row],[ISR]]-Tabla15[[#This Row],[SFS]]-Tabla15[[#This Row],[AFP]]-Tabla15[[#This Row],[sneto]]</f>
        <v>25</v>
      </c>
      <c r="Q314" s="25">
        <v>41167.17</v>
      </c>
      <c r="R314" s="48" t="str">
        <f>_xlfn.XLOOKUP(Tabla15[[#This Row],[cedula]],Tabla8[Numero Documento],Tabla8[Gen])</f>
        <v>M</v>
      </c>
      <c r="S314" s="48" t="str">
        <f>_xlfn.XLOOKUP(Tabla15[[#This Row],[cedula]],Tabla8[Numero Documento],Tabla8[Lugar Funciones Codigo])</f>
        <v>01.83.00.00.00.20</v>
      </c>
    </row>
    <row r="315" spans="1:19">
      <c r="A315" s="48" t="s">
        <v>2538</v>
      </c>
      <c r="B315" s="48" t="s">
        <v>2351</v>
      </c>
      <c r="C315" s="48" t="s">
        <v>2570</v>
      </c>
      <c r="D315" s="48" t="str">
        <f>Tabla15[[#This Row],[cedula]]&amp;Tabla15[[#This Row],[prog]]&amp;LEFT(Tabla15[[#This Row],[TIPO]],3)</f>
        <v>0010892417601TEM</v>
      </c>
      <c r="E315" s="48" t="s">
        <v>2566</v>
      </c>
      <c r="F315" s="48" t="s">
        <v>192</v>
      </c>
      <c r="G315" s="48" t="s">
        <v>265</v>
      </c>
      <c r="H315" s="48" t="s">
        <v>2795</v>
      </c>
      <c r="I315" s="73">
        <f>_xlfn.XLOOKUP(Tabla15[[#This Row],[cedula]],TCARRERA[CEDULA],TCARRERA[CATEGORIA DEL SERVIDOR],0)</f>
        <v>0</v>
      </c>
      <c r="J31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5" s="48" t="str">
        <f>IF(ISTEXT(Tabla15[[#This Row],[CARRERA]]),Tabla15[[#This Row],[CARRERA]],Tabla15[[#This Row],[STATUS]])</f>
        <v>TEMPORALES</v>
      </c>
      <c r="L315" s="57">
        <v>30000</v>
      </c>
      <c r="M315" s="61"/>
      <c r="N315" s="57">
        <v>912</v>
      </c>
      <c r="O315" s="57">
        <v>861</v>
      </c>
      <c r="P315" s="25">
        <f>Tabla15[[#This Row],[sbruto]]-Tabla15[[#This Row],[ISR]]-Tabla15[[#This Row],[SFS]]-Tabla15[[#This Row],[AFP]]-Tabla15[[#This Row],[sneto]]</f>
        <v>25</v>
      </c>
      <c r="Q315" s="25">
        <v>28202</v>
      </c>
      <c r="R315" s="48" t="str">
        <f>_xlfn.XLOOKUP(Tabla15[[#This Row],[cedula]],Tabla8[Numero Documento],Tabla8[Gen])</f>
        <v>F</v>
      </c>
      <c r="S315" s="48" t="str">
        <f>_xlfn.XLOOKUP(Tabla15[[#This Row],[cedula]],Tabla8[Numero Documento],Tabla8[Lugar Funciones Codigo])</f>
        <v>01.83.00.00.00.20</v>
      </c>
    </row>
    <row r="316" spans="1:19">
      <c r="A316" s="48" t="s">
        <v>2538</v>
      </c>
      <c r="B316" s="48" t="s">
        <v>2390</v>
      </c>
      <c r="C316" s="48" t="s">
        <v>2570</v>
      </c>
      <c r="D316" s="48" t="str">
        <f>Tabla15[[#This Row],[cedula]]&amp;Tabla15[[#This Row],[prog]]&amp;LEFT(Tabla15[[#This Row],[TIPO]],3)</f>
        <v>4020924756401TEM</v>
      </c>
      <c r="E316" s="48" t="s">
        <v>1678</v>
      </c>
      <c r="F316" s="48" t="s">
        <v>1700</v>
      </c>
      <c r="G316" s="48" t="s">
        <v>265</v>
      </c>
      <c r="H316" s="48" t="s">
        <v>2795</v>
      </c>
      <c r="I316" s="73">
        <f>_xlfn.XLOOKUP(Tabla15[[#This Row],[cedula]],TCARRERA[CEDULA],TCARRERA[CATEGORIA DEL SERVIDOR],0)</f>
        <v>0</v>
      </c>
      <c r="J316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6" s="48" t="str">
        <f>IF(ISTEXT(Tabla15[[#This Row],[CARRERA]]),Tabla15[[#This Row],[CARRERA]],Tabla15[[#This Row],[STATUS]])</f>
        <v>TEMPORALES</v>
      </c>
      <c r="L316" s="57">
        <v>30000</v>
      </c>
      <c r="M316" s="61"/>
      <c r="N316" s="57">
        <v>912</v>
      </c>
      <c r="O316" s="57">
        <v>861</v>
      </c>
      <c r="P316" s="25">
        <f>Tabla15[[#This Row],[sbruto]]-Tabla15[[#This Row],[ISR]]-Tabla15[[#This Row],[SFS]]-Tabla15[[#This Row],[AFP]]-Tabla15[[#This Row],[sneto]]</f>
        <v>25</v>
      </c>
      <c r="Q316" s="25">
        <v>28202</v>
      </c>
      <c r="R316" s="48" t="str">
        <f>_xlfn.XLOOKUP(Tabla15[[#This Row],[cedula]],Tabla8[Numero Documento],Tabla8[Gen])</f>
        <v>F</v>
      </c>
      <c r="S316" s="48" t="str">
        <f>_xlfn.XLOOKUP(Tabla15[[#This Row],[cedula]],Tabla8[Numero Documento],Tabla8[Lugar Funciones Codigo])</f>
        <v>01.83.00.00.00.20</v>
      </c>
    </row>
    <row r="317" spans="1:19">
      <c r="A317" s="48" t="s">
        <v>2538</v>
      </c>
      <c r="B317" s="48" t="s">
        <v>2381</v>
      </c>
      <c r="C317" s="48" t="s">
        <v>2570</v>
      </c>
      <c r="D317" s="48" t="str">
        <f>Tabla15[[#This Row],[cedula]]&amp;Tabla15[[#This Row],[prog]]&amp;LEFT(Tabla15[[#This Row],[TIPO]],3)</f>
        <v>0011768561001TEM</v>
      </c>
      <c r="E317" s="48" t="s">
        <v>1650</v>
      </c>
      <c r="F317" s="48" t="s">
        <v>1631</v>
      </c>
      <c r="G317" s="48" t="s">
        <v>3298</v>
      </c>
      <c r="H317" s="48" t="s">
        <v>2795</v>
      </c>
      <c r="I317" s="73">
        <f>_xlfn.XLOOKUP(Tabla15[[#This Row],[cedula]],TCARRERA[CEDULA],TCARRERA[CATEGORIA DEL SERVIDOR],0)</f>
        <v>0</v>
      </c>
      <c r="J317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7" s="48" t="str">
        <f>IF(ISTEXT(Tabla15[[#This Row],[CARRERA]]),Tabla15[[#This Row],[CARRERA]],Tabla15[[#This Row],[STATUS]])</f>
        <v>TEMPORALES</v>
      </c>
      <c r="L317" s="57">
        <v>95000</v>
      </c>
      <c r="M317" s="61">
        <v>10929.24</v>
      </c>
      <c r="N317" s="57">
        <v>2888</v>
      </c>
      <c r="O317" s="57">
        <v>2726.5</v>
      </c>
      <c r="P317" s="25">
        <f>Tabla15[[#This Row],[sbruto]]-Tabla15[[#This Row],[ISR]]-Tabla15[[#This Row],[SFS]]-Tabla15[[#This Row],[AFP]]-Tabla15[[#This Row],[sneto]]</f>
        <v>25</v>
      </c>
      <c r="Q317" s="25">
        <v>78431.259999999995</v>
      </c>
      <c r="R317" s="48" t="str">
        <f>_xlfn.XLOOKUP(Tabla15[[#This Row],[cedula]],Tabla8[Numero Documento],Tabla8[Gen])</f>
        <v>M</v>
      </c>
      <c r="S317" s="48" t="str">
        <f>_xlfn.XLOOKUP(Tabla15[[#This Row],[cedula]],Tabla8[Numero Documento],Tabla8[Lugar Funciones Codigo])</f>
        <v>01.83.00.00.00.20.02</v>
      </c>
    </row>
    <row r="318" spans="1:19" hidden="1">
      <c r="A318" s="48" t="s">
        <v>2539</v>
      </c>
      <c r="B318" s="48" t="s">
        <v>1284</v>
      </c>
      <c r="C318" s="48" t="s">
        <v>2573</v>
      </c>
      <c r="D318" s="48" t="str">
        <f>Tabla15[[#This Row],[cedula]]&amp;Tabla15[[#This Row],[prog]]&amp;LEFT(Tabla15[[#This Row],[TIPO]],3)</f>
        <v>0010487478911FIJ</v>
      </c>
      <c r="E318" s="48" t="s">
        <v>691</v>
      </c>
      <c r="F318" s="48" t="s">
        <v>692</v>
      </c>
      <c r="G318" s="48" t="s">
        <v>679</v>
      </c>
      <c r="H318" s="48" t="s">
        <v>11</v>
      </c>
      <c r="I318" s="73" t="str">
        <f>_xlfn.XLOOKUP(Tabla15[[#This Row],[cedula]],TCARRERA[CEDULA],TCARRERA[CATEGORIA DEL SERVIDOR],0)</f>
        <v>CARRERA ADMINISTRATIVA</v>
      </c>
      <c r="J31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18" s="48" t="str">
        <f>IF(ISTEXT(Tabla15[[#This Row],[CARRERA]]),Tabla15[[#This Row],[CARRERA]],Tabla15[[#This Row],[STATUS]])</f>
        <v>CARRERA ADMINISTRATIVA</v>
      </c>
      <c r="L318" s="57">
        <v>50000</v>
      </c>
      <c r="M318" s="60">
        <v>1854</v>
      </c>
      <c r="N318" s="57">
        <v>1520</v>
      </c>
      <c r="O318" s="57">
        <v>1435</v>
      </c>
      <c r="P318" s="25">
        <f>Tabla15[[#This Row],[sbruto]]-Tabla15[[#This Row],[ISR]]-Tabla15[[#This Row],[SFS]]-Tabla15[[#This Row],[AFP]]-Tabla15[[#This Row],[sneto]]</f>
        <v>1621</v>
      </c>
      <c r="Q318" s="25">
        <v>43570</v>
      </c>
      <c r="R318" s="48" t="str">
        <f>_xlfn.XLOOKUP(Tabla15[[#This Row],[cedula]],Tabla8[Numero Documento],Tabla8[Gen])</f>
        <v>F</v>
      </c>
      <c r="S318" s="48" t="str">
        <f>_xlfn.XLOOKUP(Tabla15[[#This Row],[cedula]],Tabla8[Numero Documento],Tabla8[Lugar Funciones Codigo])</f>
        <v>01.83.00.00.00.21</v>
      </c>
    </row>
    <row r="319" spans="1:19">
      <c r="A319" s="48" t="s">
        <v>2538</v>
      </c>
      <c r="B319" s="48" t="s">
        <v>2315</v>
      </c>
      <c r="C319" s="48" t="s">
        <v>2570</v>
      </c>
      <c r="D319" s="48" t="str">
        <f>Tabla15[[#This Row],[cedula]]&amp;Tabla15[[#This Row],[prog]]&amp;LEFT(Tabla15[[#This Row],[TIPO]],3)</f>
        <v>0010012640801TEM</v>
      </c>
      <c r="E319" s="48" t="s">
        <v>1408</v>
      </c>
      <c r="F319" s="48" t="s">
        <v>100</v>
      </c>
      <c r="G319" s="48" t="s">
        <v>679</v>
      </c>
      <c r="H319" s="48" t="s">
        <v>2795</v>
      </c>
      <c r="I319" s="73">
        <f>_xlfn.XLOOKUP(Tabla15[[#This Row],[cedula]],TCARRERA[CEDULA],TCARRERA[CATEGORIA DEL SERVIDOR],0)</f>
        <v>0</v>
      </c>
      <c r="J319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9" s="48" t="str">
        <f>IF(ISTEXT(Tabla15[[#This Row],[CARRERA]]),Tabla15[[#This Row],[CARRERA]],Tabla15[[#This Row],[STATUS]])</f>
        <v>TEMPORALES</v>
      </c>
      <c r="L319" s="57">
        <v>45000</v>
      </c>
      <c r="M319" s="61">
        <v>1148.33</v>
      </c>
      <c r="N319" s="57">
        <v>1368</v>
      </c>
      <c r="O319" s="57">
        <v>1291.5</v>
      </c>
      <c r="P319" s="25">
        <f>Tabla15[[#This Row],[sbruto]]-Tabla15[[#This Row],[ISR]]-Tabla15[[#This Row],[SFS]]-Tabla15[[#This Row],[AFP]]-Tabla15[[#This Row],[sneto]]</f>
        <v>25</v>
      </c>
      <c r="Q319" s="25">
        <v>41167.17</v>
      </c>
      <c r="R319" s="48" t="str">
        <f>_xlfn.XLOOKUP(Tabla15[[#This Row],[cedula]],Tabla8[Numero Documento],Tabla8[Gen])</f>
        <v>M</v>
      </c>
      <c r="S319" s="48" t="str">
        <f>_xlfn.XLOOKUP(Tabla15[[#This Row],[cedula]],Tabla8[Numero Documento],Tabla8[Lugar Funciones Codigo])</f>
        <v>01.83.00.00.00.21</v>
      </c>
    </row>
    <row r="320" spans="1:19" hidden="1">
      <c r="A320" s="48" t="s">
        <v>2539</v>
      </c>
      <c r="B320" s="48" t="s">
        <v>2071</v>
      </c>
      <c r="C320" s="48" t="s">
        <v>2573</v>
      </c>
      <c r="D320" s="48" t="str">
        <f>Tabla15[[#This Row],[cedula]]&amp;Tabla15[[#This Row],[prog]]&amp;LEFT(Tabla15[[#This Row],[TIPO]],3)</f>
        <v>0010971377611FIJ</v>
      </c>
      <c r="E320" s="48" t="s">
        <v>696</v>
      </c>
      <c r="F320" s="48" t="s">
        <v>263</v>
      </c>
      <c r="G320" s="48" t="s">
        <v>679</v>
      </c>
      <c r="H320" s="48" t="s">
        <v>11</v>
      </c>
      <c r="I320" s="73">
        <f>_xlfn.XLOOKUP(Tabla15[[#This Row],[cedula]],TCARRERA[CEDULA],TCARRERA[CATEGORIA DEL SERVIDOR],0)</f>
        <v>0</v>
      </c>
      <c r="J32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20" s="48" t="str">
        <f>IF(ISTEXT(Tabla15[[#This Row],[CARRERA]]),Tabla15[[#This Row],[CARRERA]],Tabla15[[#This Row],[STATUS]])</f>
        <v>FIJO</v>
      </c>
      <c r="L320" s="57">
        <v>35000</v>
      </c>
      <c r="M320" s="58"/>
      <c r="N320" s="57">
        <v>1064</v>
      </c>
      <c r="O320" s="57">
        <v>1004.5</v>
      </c>
      <c r="P320" s="25">
        <f>Tabla15[[#This Row],[sbruto]]-Tabla15[[#This Row],[ISR]]-Tabla15[[#This Row],[SFS]]-Tabla15[[#This Row],[AFP]]-Tabla15[[#This Row],[sneto]]</f>
        <v>75</v>
      </c>
      <c r="Q320" s="25">
        <v>32856.5</v>
      </c>
      <c r="R320" s="48" t="str">
        <f>_xlfn.XLOOKUP(Tabla15[[#This Row],[cedula]],Tabla8[Numero Documento],Tabla8[Gen])</f>
        <v>M</v>
      </c>
      <c r="S320" s="48" t="str">
        <f>_xlfn.XLOOKUP(Tabla15[[#This Row],[cedula]],Tabla8[Numero Documento],Tabla8[Lugar Funciones Codigo])</f>
        <v>01.83.00.00.00.21</v>
      </c>
    </row>
    <row r="321" spans="1:19" hidden="1">
      <c r="A321" s="48" t="s">
        <v>2539</v>
      </c>
      <c r="B321" s="48" t="s">
        <v>1277</v>
      </c>
      <c r="C321" s="48" t="s">
        <v>2573</v>
      </c>
      <c r="D321" s="48" t="str">
        <f>Tabla15[[#This Row],[cedula]]&amp;Tabla15[[#This Row],[prog]]&amp;LEFT(Tabla15[[#This Row],[TIPO]],3)</f>
        <v>0010826076111FIJ</v>
      </c>
      <c r="E321" s="48" t="s">
        <v>688</v>
      </c>
      <c r="F321" s="48" t="s">
        <v>499</v>
      </c>
      <c r="G321" s="48" t="s">
        <v>679</v>
      </c>
      <c r="H321" s="48" t="s">
        <v>11</v>
      </c>
      <c r="I321" s="73" t="str">
        <f>_xlfn.XLOOKUP(Tabla15[[#This Row],[cedula]],TCARRERA[CEDULA],TCARRERA[CATEGORIA DEL SERVIDOR],0)</f>
        <v>CARRERA ADMINISTRATIVA</v>
      </c>
      <c r="J32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21" s="48" t="str">
        <f>IF(ISTEXT(Tabla15[[#This Row],[CARRERA]]),Tabla15[[#This Row],[CARRERA]],Tabla15[[#This Row],[STATUS]])</f>
        <v>CARRERA ADMINISTRATIVA</v>
      </c>
      <c r="L321" s="57">
        <v>26250</v>
      </c>
      <c r="M321" s="59"/>
      <c r="N321" s="57">
        <v>798</v>
      </c>
      <c r="O321" s="57">
        <v>753.38</v>
      </c>
      <c r="P321" s="25">
        <f>Tabla15[[#This Row],[sbruto]]-Tabla15[[#This Row],[ISR]]-Tabla15[[#This Row],[SFS]]-Tabla15[[#This Row],[AFP]]-Tabla15[[#This Row],[sneto]]</f>
        <v>75</v>
      </c>
      <c r="Q321" s="25">
        <v>24623.62</v>
      </c>
      <c r="R321" s="48" t="str">
        <f>_xlfn.XLOOKUP(Tabla15[[#This Row],[cedula]],Tabla8[Numero Documento],Tabla8[Gen])</f>
        <v>F</v>
      </c>
      <c r="S321" s="48" t="str">
        <f>_xlfn.XLOOKUP(Tabla15[[#This Row],[cedula]],Tabla8[Numero Documento],Tabla8[Lugar Funciones Codigo])</f>
        <v>01.83.00.00.00.21</v>
      </c>
    </row>
    <row r="322" spans="1:19" hidden="1">
      <c r="A322" s="48" t="s">
        <v>2539</v>
      </c>
      <c r="B322" s="48" t="s">
        <v>1278</v>
      </c>
      <c r="C322" s="48" t="s">
        <v>2573</v>
      </c>
      <c r="D322" s="48" t="str">
        <f>Tabla15[[#This Row],[cedula]]&amp;Tabla15[[#This Row],[prog]]&amp;LEFT(Tabla15[[#This Row],[TIPO]],3)</f>
        <v>0010415832411FIJ</v>
      </c>
      <c r="E322" s="48" t="s">
        <v>689</v>
      </c>
      <c r="F322" s="48" t="s">
        <v>1052</v>
      </c>
      <c r="G322" s="48" t="s">
        <v>679</v>
      </c>
      <c r="H322" s="48" t="s">
        <v>11</v>
      </c>
      <c r="I322" s="73" t="str">
        <f>_xlfn.XLOOKUP(Tabla15[[#This Row],[cedula]],TCARRERA[CEDULA],TCARRERA[CATEGORIA DEL SERVIDOR],0)</f>
        <v>CARRERA ADMINISTRATIVA</v>
      </c>
      <c r="J32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22" s="48" t="str">
        <f>IF(ISTEXT(Tabla15[[#This Row],[CARRERA]]),Tabla15[[#This Row],[CARRERA]],Tabla15[[#This Row],[STATUS]])</f>
        <v>CARRERA ADMINISTRATIVA</v>
      </c>
      <c r="L322" s="57">
        <v>25391.65</v>
      </c>
      <c r="M322" s="59"/>
      <c r="N322" s="57">
        <v>771.91</v>
      </c>
      <c r="O322" s="57">
        <v>728.74</v>
      </c>
      <c r="P322" s="25">
        <f>Tabla15[[#This Row],[sbruto]]-Tabla15[[#This Row],[ISR]]-Tabla15[[#This Row],[SFS]]-Tabla15[[#This Row],[AFP]]-Tabla15[[#This Row],[sneto]]</f>
        <v>75</v>
      </c>
      <c r="Q322" s="25">
        <v>23816</v>
      </c>
      <c r="R322" s="48" t="str">
        <f>_xlfn.XLOOKUP(Tabla15[[#This Row],[cedula]],Tabla8[Numero Documento],Tabla8[Gen])</f>
        <v>F</v>
      </c>
      <c r="S322" s="48" t="str">
        <f>_xlfn.XLOOKUP(Tabla15[[#This Row],[cedula]],Tabla8[Numero Documento],Tabla8[Lugar Funciones Codigo])</f>
        <v>01.83.00.00.00.21</v>
      </c>
    </row>
    <row r="323" spans="1:19" hidden="1">
      <c r="A323" s="48" t="s">
        <v>2539</v>
      </c>
      <c r="B323" s="48" t="s">
        <v>1239</v>
      </c>
      <c r="C323" s="48" t="s">
        <v>2573</v>
      </c>
      <c r="D323" s="48" t="str">
        <f>Tabla15[[#This Row],[cedula]]&amp;Tabla15[[#This Row],[prog]]&amp;LEFT(Tabla15[[#This Row],[TIPO]],3)</f>
        <v>0330014612711FIJ</v>
      </c>
      <c r="E323" s="48" t="s">
        <v>684</v>
      </c>
      <c r="F323" s="48" t="s">
        <v>685</v>
      </c>
      <c r="G323" s="48" t="s">
        <v>679</v>
      </c>
      <c r="H323" s="48" t="s">
        <v>11</v>
      </c>
      <c r="I323" s="73" t="str">
        <f>_xlfn.XLOOKUP(Tabla15[[#This Row],[cedula]],TCARRERA[CEDULA],TCARRERA[CATEGORIA DEL SERVIDOR],0)</f>
        <v>CARRERA ADMINISTRATIVA</v>
      </c>
      <c r="J32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23" s="48" t="str">
        <f>IF(ISTEXT(Tabla15[[#This Row],[CARRERA]]),Tabla15[[#This Row],[CARRERA]],Tabla15[[#This Row],[STATUS]])</f>
        <v>CARRERA ADMINISTRATIVA</v>
      </c>
      <c r="L323" s="57">
        <v>21850.63</v>
      </c>
      <c r="M323" s="60"/>
      <c r="N323" s="57">
        <v>664.26</v>
      </c>
      <c r="O323" s="57">
        <v>627.11</v>
      </c>
      <c r="P323" s="25">
        <f>Tabla15[[#This Row],[sbruto]]-Tabla15[[#This Row],[ISR]]-Tabla15[[#This Row],[SFS]]-Tabla15[[#This Row],[AFP]]-Tabla15[[#This Row],[sneto]]</f>
        <v>1076.5200000000004</v>
      </c>
      <c r="Q323" s="25">
        <v>19482.740000000002</v>
      </c>
      <c r="R323" s="48" t="str">
        <f>_xlfn.XLOOKUP(Tabla15[[#This Row],[cedula]],Tabla8[Numero Documento],Tabla8[Gen])</f>
        <v>F</v>
      </c>
      <c r="S323" s="48" t="str">
        <f>_xlfn.XLOOKUP(Tabla15[[#This Row],[cedula]],Tabla8[Numero Documento],Tabla8[Lugar Funciones Codigo])</f>
        <v>01.83.00.00.00.21</v>
      </c>
    </row>
    <row r="324" spans="1:19" hidden="1">
      <c r="A324" s="48" t="s">
        <v>2539</v>
      </c>
      <c r="B324" s="48" t="s">
        <v>1201</v>
      </c>
      <c r="C324" s="48" t="s">
        <v>2573</v>
      </c>
      <c r="D324" s="48" t="str">
        <f>Tabla15[[#This Row],[cedula]]&amp;Tabla15[[#This Row],[prog]]&amp;LEFT(Tabla15[[#This Row],[TIPO]],3)</f>
        <v>0010733692711FIJ</v>
      </c>
      <c r="E324" s="48" t="s">
        <v>682</v>
      </c>
      <c r="F324" s="48" t="s">
        <v>10</v>
      </c>
      <c r="G324" s="48" t="s">
        <v>679</v>
      </c>
      <c r="H324" s="48" t="s">
        <v>11</v>
      </c>
      <c r="I324" s="73" t="str">
        <f>_xlfn.XLOOKUP(Tabla15[[#This Row],[cedula]],TCARRERA[CEDULA],TCARRERA[CATEGORIA DEL SERVIDOR],0)</f>
        <v>CARRERA ADMINISTRATIVA</v>
      </c>
      <c r="J32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4" s="48" t="str">
        <f>IF(ISTEXT(Tabla15[[#This Row],[CARRERA]]),Tabla15[[#This Row],[CARRERA]],Tabla15[[#This Row],[STATUS]])</f>
        <v>CARRERA ADMINISTRATIVA</v>
      </c>
      <c r="L324" s="57">
        <v>20900.61</v>
      </c>
      <c r="M324" s="60"/>
      <c r="N324" s="60">
        <v>635.38</v>
      </c>
      <c r="O324" s="60">
        <v>599.85</v>
      </c>
      <c r="P324" s="25">
        <f>Tabla15[[#This Row],[sbruto]]-Tabla15[[#This Row],[ISR]]-Tabla15[[#This Row],[SFS]]-Tabla15[[#This Row],[AFP]]-Tabla15[[#This Row],[sneto]]</f>
        <v>7877.9900000000016</v>
      </c>
      <c r="Q324" s="25">
        <v>11787.39</v>
      </c>
      <c r="R324" s="48" t="str">
        <f>_xlfn.XLOOKUP(Tabla15[[#This Row],[cedula]],Tabla8[Numero Documento],Tabla8[Gen])</f>
        <v>F</v>
      </c>
      <c r="S324" s="48" t="str">
        <f>_xlfn.XLOOKUP(Tabla15[[#This Row],[cedula]],Tabla8[Numero Documento],Tabla8[Lugar Funciones Codigo])</f>
        <v>01.83.00.00.00.21</v>
      </c>
    </row>
    <row r="325" spans="1:19" hidden="1">
      <c r="A325" s="48" t="s">
        <v>2539</v>
      </c>
      <c r="B325" s="48" t="s">
        <v>1272</v>
      </c>
      <c r="C325" s="48" t="s">
        <v>2573</v>
      </c>
      <c r="D325" s="48" t="str">
        <f>Tabla15[[#This Row],[cedula]]&amp;Tabla15[[#This Row],[prog]]&amp;LEFT(Tabla15[[#This Row],[TIPO]],3)</f>
        <v>0010565308311FIJ</v>
      </c>
      <c r="E325" s="48" t="s">
        <v>686</v>
      </c>
      <c r="F325" s="48" t="s">
        <v>687</v>
      </c>
      <c r="G325" s="48" t="s">
        <v>679</v>
      </c>
      <c r="H325" s="48" t="s">
        <v>11</v>
      </c>
      <c r="I325" s="73" t="str">
        <f>_xlfn.XLOOKUP(Tabla15[[#This Row],[cedula]],TCARRERA[CEDULA],TCARRERA[CATEGORIA DEL SERVIDOR],0)</f>
        <v>CARRERA ADMINISTRATIVA</v>
      </c>
      <c r="J32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25" s="48" t="str">
        <f>IF(ISTEXT(Tabla15[[#This Row],[CARRERA]]),Tabla15[[#This Row],[CARRERA]],Tabla15[[#This Row],[STATUS]])</f>
        <v>CARRERA ADMINISTRATIVA</v>
      </c>
      <c r="L325" s="57">
        <v>18240.53</v>
      </c>
      <c r="M325" s="60"/>
      <c r="N325" s="57">
        <v>554.51</v>
      </c>
      <c r="O325" s="57">
        <v>523.5</v>
      </c>
      <c r="P325" s="25">
        <f>Tabla15[[#This Row],[sbruto]]-Tabla15[[#This Row],[ISR]]-Tabla15[[#This Row],[SFS]]-Tabla15[[#This Row],[AFP]]-Tabla15[[#This Row],[sneto]]</f>
        <v>375</v>
      </c>
      <c r="Q325" s="25">
        <v>16787.52</v>
      </c>
      <c r="R325" s="48" t="str">
        <f>_xlfn.XLOOKUP(Tabla15[[#This Row],[cedula]],Tabla8[Numero Documento],Tabla8[Gen])</f>
        <v>M</v>
      </c>
      <c r="S325" s="48" t="str">
        <f>_xlfn.XLOOKUP(Tabla15[[#This Row],[cedula]],Tabla8[Numero Documento],Tabla8[Lugar Funciones Codigo])</f>
        <v>01.83.00.00.00.21</v>
      </c>
    </row>
    <row r="326" spans="1:19" hidden="1">
      <c r="A326" s="48" t="s">
        <v>2539</v>
      </c>
      <c r="B326" s="48" t="s">
        <v>1196</v>
      </c>
      <c r="C326" s="48" t="s">
        <v>2573</v>
      </c>
      <c r="D326" s="48" t="str">
        <f>Tabla15[[#This Row],[cedula]]&amp;Tabla15[[#This Row],[prog]]&amp;LEFT(Tabla15[[#This Row],[TIPO]],3)</f>
        <v>0010552296511FIJ</v>
      </c>
      <c r="E326" s="48" t="s">
        <v>680</v>
      </c>
      <c r="F326" s="48" t="s">
        <v>681</v>
      </c>
      <c r="G326" s="48" t="s">
        <v>679</v>
      </c>
      <c r="H326" s="48" t="s">
        <v>11</v>
      </c>
      <c r="I326" s="73" t="str">
        <f>_xlfn.XLOOKUP(Tabla15[[#This Row],[cedula]],TCARRERA[CEDULA],TCARRERA[CATEGORIA DEL SERVIDOR],0)</f>
        <v>CARRERA ADMINISTRATIVA</v>
      </c>
      <c r="J32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26" s="48" t="str">
        <f>IF(ISTEXT(Tabla15[[#This Row],[CARRERA]]),Tabla15[[#This Row],[CARRERA]],Tabla15[[#This Row],[STATUS]])</f>
        <v>CARRERA ADMINISTRATIVA</v>
      </c>
      <c r="L326" s="57">
        <v>14550.36</v>
      </c>
      <c r="M326" s="60"/>
      <c r="N326" s="60">
        <v>442.33</v>
      </c>
      <c r="O326" s="60">
        <v>417.6</v>
      </c>
      <c r="P326" s="25">
        <f>Tabla15[[#This Row],[sbruto]]-Tabla15[[#This Row],[ISR]]-Tabla15[[#This Row],[SFS]]-Tabla15[[#This Row],[AFP]]-Tabla15[[#This Row],[sneto]]</f>
        <v>2621</v>
      </c>
      <c r="Q326" s="25">
        <v>11069.43</v>
      </c>
      <c r="R326" s="48" t="str">
        <f>_xlfn.XLOOKUP(Tabla15[[#This Row],[cedula]],Tabla8[Numero Documento],Tabla8[Gen])</f>
        <v>F</v>
      </c>
      <c r="S326" s="48" t="str">
        <f>_xlfn.XLOOKUP(Tabla15[[#This Row],[cedula]],Tabla8[Numero Documento],Tabla8[Lugar Funciones Codigo])</f>
        <v>01.83.00.00.00.21</v>
      </c>
    </row>
    <row r="327" spans="1:19" hidden="1">
      <c r="A327" s="48" t="s">
        <v>2539</v>
      </c>
      <c r="B327" s="48" t="s">
        <v>2025</v>
      </c>
      <c r="C327" s="48" t="s">
        <v>2573</v>
      </c>
      <c r="D327" s="48" t="str">
        <f>Tabla15[[#This Row],[cedula]]&amp;Tabla15[[#This Row],[prog]]&amp;LEFT(Tabla15[[#This Row],[TIPO]],3)</f>
        <v>0010001655911FIJ</v>
      </c>
      <c r="E327" s="48" t="s">
        <v>2768</v>
      </c>
      <c r="F327" s="48" t="s">
        <v>683</v>
      </c>
      <c r="G327" s="48" t="s">
        <v>679</v>
      </c>
      <c r="H327" s="48" t="s">
        <v>11</v>
      </c>
      <c r="I327" s="73">
        <f>_xlfn.XLOOKUP(Tabla15[[#This Row],[cedula]],TCARRERA[CEDULA],TCARRERA[CATEGORIA DEL SERVIDOR],0)</f>
        <v>0</v>
      </c>
      <c r="J32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27" s="48" t="str">
        <f>IF(ISTEXT(Tabla15[[#This Row],[CARRERA]]),Tabla15[[#This Row],[CARRERA]],Tabla15[[#This Row],[STATUS]])</f>
        <v>FIJO</v>
      </c>
      <c r="L327" s="57">
        <v>13300.39</v>
      </c>
      <c r="M327" s="61"/>
      <c r="N327" s="57">
        <v>404.33</v>
      </c>
      <c r="O327" s="57">
        <v>381.72</v>
      </c>
      <c r="P327" s="25">
        <f>Tabla15[[#This Row],[sbruto]]-Tabla15[[#This Row],[ISR]]-Tabla15[[#This Row],[SFS]]-Tabla15[[#This Row],[AFP]]-Tabla15[[#This Row],[sneto]]</f>
        <v>2485.2999999999993</v>
      </c>
      <c r="Q327" s="25">
        <v>10029.040000000001</v>
      </c>
      <c r="R327" s="48" t="str">
        <f>_xlfn.XLOOKUP(Tabla15[[#This Row],[cedula]],Tabla8[Numero Documento],Tabla8[Gen])</f>
        <v>F</v>
      </c>
      <c r="S327" s="48" t="str">
        <f>_xlfn.XLOOKUP(Tabla15[[#This Row],[cedula]],Tabla8[Numero Documento],Tabla8[Lugar Funciones Codigo])</f>
        <v>01.83.00.00.00.21</v>
      </c>
    </row>
    <row r="328" spans="1:19" hidden="1">
      <c r="A328" s="48" t="s">
        <v>2539</v>
      </c>
      <c r="B328" s="48" t="s">
        <v>2063</v>
      </c>
      <c r="C328" s="48" t="s">
        <v>2573</v>
      </c>
      <c r="D328" s="48" t="str">
        <f>Tabla15[[#This Row],[cedula]]&amp;Tabla15[[#This Row],[prog]]&amp;LEFT(Tabla15[[#This Row],[TIPO]],3)</f>
        <v>0011213443211FIJ</v>
      </c>
      <c r="E328" s="48" t="s">
        <v>690</v>
      </c>
      <c r="F328" s="48" t="s">
        <v>154</v>
      </c>
      <c r="G328" s="48" t="s">
        <v>679</v>
      </c>
      <c r="H328" s="48" t="s">
        <v>11</v>
      </c>
      <c r="I328" s="73">
        <f>_xlfn.XLOOKUP(Tabla15[[#This Row],[cedula]],TCARRERA[CEDULA],TCARRERA[CATEGORIA DEL SERVIDOR],0)</f>
        <v>0</v>
      </c>
      <c r="J32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28" s="48" t="str">
        <f>IF(ISTEXT(Tabla15[[#This Row],[CARRERA]]),Tabla15[[#This Row],[CARRERA]],Tabla15[[#This Row],[STATUS]])</f>
        <v>FIJO</v>
      </c>
      <c r="L328" s="57">
        <v>13110.38</v>
      </c>
      <c r="M328" s="61"/>
      <c r="N328" s="57">
        <v>398.56</v>
      </c>
      <c r="O328" s="57">
        <v>376.27</v>
      </c>
      <c r="P328" s="25">
        <f>Tabla15[[#This Row],[sbruto]]-Tabla15[[#This Row],[ISR]]-Tabla15[[#This Row],[SFS]]-Tabla15[[#This Row],[AFP]]-Tabla15[[#This Row],[sneto]]</f>
        <v>975</v>
      </c>
      <c r="Q328" s="25">
        <v>11360.55</v>
      </c>
      <c r="R328" s="48" t="str">
        <f>_xlfn.XLOOKUP(Tabla15[[#This Row],[cedula]],Tabla8[Numero Documento],Tabla8[Gen])</f>
        <v>M</v>
      </c>
      <c r="S328" s="48" t="str">
        <f>_xlfn.XLOOKUP(Tabla15[[#This Row],[cedula]],Tabla8[Numero Documento],Tabla8[Lugar Funciones Codigo])</f>
        <v>01.83.00.00.00.21</v>
      </c>
    </row>
    <row r="329" spans="1:19" hidden="1">
      <c r="A329" s="48" t="s">
        <v>2539</v>
      </c>
      <c r="B329" s="48" t="s">
        <v>1287</v>
      </c>
      <c r="C329" s="48" t="s">
        <v>2573</v>
      </c>
      <c r="D329" s="48" t="str">
        <f>Tabla15[[#This Row],[cedula]]&amp;Tabla15[[#This Row],[prog]]&amp;LEFT(Tabla15[[#This Row],[TIPO]],3)</f>
        <v>0011493883011FIJ</v>
      </c>
      <c r="E329" s="48" t="s">
        <v>693</v>
      </c>
      <c r="F329" s="48" t="s">
        <v>10</v>
      </c>
      <c r="G329" s="48" t="s">
        <v>679</v>
      </c>
      <c r="H329" s="48" t="s">
        <v>11</v>
      </c>
      <c r="I329" s="73" t="str">
        <f>_xlfn.XLOOKUP(Tabla15[[#This Row],[cedula]],TCARRERA[CEDULA],TCARRERA[CATEGORIA DEL SERVIDOR],0)</f>
        <v>CARRERA ADMINISTRATIVA</v>
      </c>
      <c r="J329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9" s="48" t="str">
        <f>IF(ISTEXT(Tabla15[[#This Row],[CARRERA]]),Tabla15[[#This Row],[CARRERA]],Tabla15[[#This Row],[STATUS]])</f>
        <v>CARRERA ADMINISTRATIVA</v>
      </c>
      <c r="L329" s="57">
        <v>12350.36</v>
      </c>
      <c r="M329" s="60"/>
      <c r="N329" s="57">
        <v>375.45</v>
      </c>
      <c r="O329" s="57">
        <v>354.46</v>
      </c>
      <c r="P329" s="25">
        <f>Tabla15[[#This Row],[sbruto]]-Tabla15[[#This Row],[ISR]]-Tabla15[[#This Row],[SFS]]-Tabla15[[#This Row],[AFP]]-Tabla15[[#This Row],[sneto]]</f>
        <v>1587.4500000000007</v>
      </c>
      <c r="Q329" s="25">
        <v>10033</v>
      </c>
      <c r="R329" s="48" t="str">
        <f>_xlfn.XLOOKUP(Tabla15[[#This Row],[cedula]],Tabla8[Numero Documento],Tabla8[Gen])</f>
        <v>F</v>
      </c>
      <c r="S329" s="48" t="str">
        <f>_xlfn.XLOOKUP(Tabla15[[#This Row],[cedula]],Tabla8[Numero Documento],Tabla8[Lugar Funciones Codigo])</f>
        <v>01.83.00.00.00.21</v>
      </c>
    </row>
    <row r="330" spans="1:19" hidden="1">
      <c r="A330" s="48" t="s">
        <v>2539</v>
      </c>
      <c r="B330" s="48" t="s">
        <v>2068</v>
      </c>
      <c r="C330" s="48" t="s">
        <v>2573</v>
      </c>
      <c r="D330" s="48" t="str">
        <f>Tabla15[[#This Row],[cedula]]&amp;Tabla15[[#This Row],[prog]]&amp;LEFT(Tabla15[[#This Row],[TIPO]],3)</f>
        <v>0020015736011FIJ</v>
      </c>
      <c r="E330" s="48" t="s">
        <v>694</v>
      </c>
      <c r="F330" s="48" t="s">
        <v>695</v>
      </c>
      <c r="G330" s="48" t="s">
        <v>679</v>
      </c>
      <c r="H330" s="48" t="s">
        <v>11</v>
      </c>
      <c r="I330" s="73">
        <f>_xlfn.XLOOKUP(Tabla15[[#This Row],[cedula]],TCARRERA[CEDULA],TCARRERA[CATEGORIA DEL SERVIDOR],0)</f>
        <v>0</v>
      </c>
      <c r="J33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30" s="48" t="str">
        <f>IF(ISTEXT(Tabla15[[#This Row],[CARRERA]]),Tabla15[[#This Row],[CARRERA]],Tabla15[[#This Row],[STATUS]])</f>
        <v>FIJO</v>
      </c>
      <c r="L330" s="57">
        <v>11400.33</v>
      </c>
      <c r="M330" s="61"/>
      <c r="N330" s="57">
        <v>346.57</v>
      </c>
      <c r="O330" s="57">
        <v>327.19</v>
      </c>
      <c r="P330" s="25">
        <f>Tabla15[[#This Row],[sbruto]]-Tabla15[[#This Row],[ISR]]-Tabla15[[#This Row],[SFS]]-Tabla15[[#This Row],[AFP]]-Tabla15[[#This Row],[sneto]]</f>
        <v>463.01000000000022</v>
      </c>
      <c r="Q330" s="25">
        <v>10263.56</v>
      </c>
      <c r="R330" s="48" t="str">
        <f>_xlfn.XLOOKUP(Tabla15[[#This Row],[cedula]],Tabla8[Numero Documento],Tabla8[Gen])</f>
        <v>M</v>
      </c>
      <c r="S330" s="48" t="str">
        <f>_xlfn.XLOOKUP(Tabla15[[#This Row],[cedula]],Tabla8[Numero Documento],Tabla8[Lugar Funciones Codigo])</f>
        <v>01.83.00.00.00.21</v>
      </c>
    </row>
    <row r="331" spans="1:19" hidden="1">
      <c r="A331" s="48" t="s">
        <v>2539</v>
      </c>
      <c r="B331" s="48" t="s">
        <v>1195</v>
      </c>
      <c r="C331" s="48" t="s">
        <v>2573</v>
      </c>
      <c r="D331" s="48" t="str">
        <f>Tabla15[[#This Row],[cedula]]&amp;Tabla15[[#This Row],[prog]]&amp;LEFT(Tabla15[[#This Row],[TIPO]],3)</f>
        <v>0011580537611FIJ</v>
      </c>
      <c r="E331" s="48" t="s">
        <v>678</v>
      </c>
      <c r="F331" s="48" t="s">
        <v>8</v>
      </c>
      <c r="G331" s="48" t="s">
        <v>679</v>
      </c>
      <c r="H331" s="48" t="s">
        <v>11</v>
      </c>
      <c r="I331" s="73" t="str">
        <f>_xlfn.XLOOKUP(Tabla15[[#This Row],[cedula]],TCARRERA[CEDULA],TCARRERA[CATEGORIA DEL SERVIDOR],0)</f>
        <v>CARRERA ADMINISTRATIVA</v>
      </c>
      <c r="J33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1" s="48" t="str">
        <f>IF(ISTEXT(Tabla15[[#This Row],[CARRERA]]),Tabla15[[#This Row],[CARRERA]],Tabla15[[#This Row],[STATUS]])</f>
        <v>CARRERA ADMINISTRATIVA</v>
      </c>
      <c r="L331" s="57">
        <v>10000</v>
      </c>
      <c r="M331" s="61"/>
      <c r="N331" s="60">
        <v>304</v>
      </c>
      <c r="O331" s="60">
        <v>287</v>
      </c>
      <c r="P331" s="25">
        <f>Tabla15[[#This Row],[sbruto]]-Tabla15[[#This Row],[ISR]]-Tabla15[[#This Row],[SFS]]-Tabla15[[#This Row],[AFP]]-Tabla15[[#This Row],[sneto]]</f>
        <v>1587.4499999999998</v>
      </c>
      <c r="Q331" s="25">
        <v>7821.55</v>
      </c>
      <c r="R331" s="48" t="str">
        <f>_xlfn.XLOOKUP(Tabla15[[#This Row],[cedula]],Tabla8[Numero Documento],Tabla8[Gen])</f>
        <v>M</v>
      </c>
      <c r="S331" s="48" t="str">
        <f>_xlfn.XLOOKUP(Tabla15[[#This Row],[cedula]],Tabla8[Numero Documento],Tabla8[Lugar Funciones Codigo])</f>
        <v>01.83.00.00.00.21</v>
      </c>
    </row>
    <row r="332" spans="1:19" hidden="1">
      <c r="A332" s="48" t="s">
        <v>2539</v>
      </c>
      <c r="B332" s="48" t="s">
        <v>1834</v>
      </c>
      <c r="C332" s="48" t="s">
        <v>2570</v>
      </c>
      <c r="D332" s="48" t="str">
        <f>Tabla15[[#This Row],[cedula]]&amp;Tabla15[[#This Row],[prog]]&amp;LEFT(Tabla15[[#This Row],[TIPO]],3)</f>
        <v>0010203015201FIJ</v>
      </c>
      <c r="E332" s="48" t="s">
        <v>1610</v>
      </c>
      <c r="F332" s="48" t="s">
        <v>1434</v>
      </c>
      <c r="G332" s="48" t="s">
        <v>250</v>
      </c>
      <c r="H332" s="48" t="s">
        <v>11</v>
      </c>
      <c r="I332" s="73">
        <f>_xlfn.XLOOKUP(Tabla15[[#This Row],[cedula]],TCARRERA[CEDULA],TCARRERA[CATEGORIA DEL SERVIDOR],0)</f>
        <v>0</v>
      </c>
      <c r="J332" s="4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32" s="48" t="str">
        <f>IF(ISTEXT(Tabla15[[#This Row],[CARRERA]]),Tabla15[[#This Row],[CARRERA]],Tabla15[[#This Row],[STATUS]])</f>
        <v>EMPLEADO DE CONFIANZA</v>
      </c>
      <c r="L332" s="57">
        <v>145000</v>
      </c>
      <c r="M332" s="58">
        <v>22690.49</v>
      </c>
      <c r="N332" s="60">
        <v>4408</v>
      </c>
      <c r="O332" s="60">
        <v>4161.5</v>
      </c>
      <c r="P332" s="25">
        <f>Tabla15[[#This Row],[sbruto]]-Tabla15[[#This Row],[ISR]]-Tabla15[[#This Row],[SFS]]-Tabla15[[#This Row],[AFP]]-Tabla15[[#This Row],[sneto]]</f>
        <v>25</v>
      </c>
      <c r="Q332" s="25">
        <v>113715.01</v>
      </c>
      <c r="R332" s="48" t="str">
        <f>_xlfn.XLOOKUP(Tabla15[[#This Row],[cedula]],Tabla8[Numero Documento],Tabla8[Gen])</f>
        <v>F</v>
      </c>
      <c r="S332" s="48" t="str">
        <f>_xlfn.XLOOKUP(Tabla15[[#This Row],[cedula]],Tabla8[Numero Documento],Tabla8[Lugar Funciones Codigo])</f>
        <v>01.83.00.00.00.22</v>
      </c>
    </row>
    <row r="333" spans="1:19">
      <c r="A333" s="48" t="s">
        <v>2538</v>
      </c>
      <c r="B333" s="48" t="s">
        <v>2395</v>
      </c>
      <c r="C333" s="48" t="s">
        <v>2570</v>
      </c>
      <c r="D333" s="48" t="str">
        <f>Tabla15[[#This Row],[cedula]]&amp;Tabla15[[#This Row],[prog]]&amp;LEFT(Tabla15[[#This Row],[TIPO]],3)</f>
        <v>0230134705601TEM</v>
      </c>
      <c r="E333" s="48" t="s">
        <v>980</v>
      </c>
      <c r="F333" s="48" t="s">
        <v>129</v>
      </c>
      <c r="G333" s="48" t="s">
        <v>250</v>
      </c>
      <c r="H333" s="48" t="s">
        <v>2795</v>
      </c>
      <c r="I333" s="73">
        <f>_xlfn.XLOOKUP(Tabla15[[#This Row],[cedula]],TCARRERA[CEDULA],TCARRERA[CATEGORIA DEL SERVIDOR],0)</f>
        <v>0</v>
      </c>
      <c r="J333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3" s="48" t="str">
        <f>IF(ISTEXT(Tabla15[[#This Row],[CARRERA]]),Tabla15[[#This Row],[CARRERA]],Tabla15[[#This Row],[STATUS]])</f>
        <v>TEMPORALES</v>
      </c>
      <c r="L333" s="57">
        <v>135000</v>
      </c>
      <c r="M333" s="61">
        <v>20338.240000000002</v>
      </c>
      <c r="N333" s="57">
        <v>4104</v>
      </c>
      <c r="O333" s="57">
        <v>3874.5</v>
      </c>
      <c r="P333" s="25">
        <f>Tabla15[[#This Row],[sbruto]]-Tabla15[[#This Row],[ISR]]-Tabla15[[#This Row],[SFS]]-Tabla15[[#This Row],[AFP]]-Tabla15[[#This Row],[sneto]]</f>
        <v>25</v>
      </c>
      <c r="Q333" s="25">
        <v>106658.26</v>
      </c>
      <c r="R333" s="48" t="str">
        <f>_xlfn.XLOOKUP(Tabla15[[#This Row],[cedula]],Tabla8[Numero Documento],Tabla8[Gen])</f>
        <v>F</v>
      </c>
      <c r="S333" s="48" t="str">
        <f>_xlfn.XLOOKUP(Tabla15[[#This Row],[cedula]],Tabla8[Numero Documento],Tabla8[Lugar Funciones Codigo])</f>
        <v>01.83.00.00.00.22</v>
      </c>
    </row>
    <row r="334" spans="1:19">
      <c r="A334" s="48" t="s">
        <v>2538</v>
      </c>
      <c r="B334" s="48" t="s">
        <v>2322</v>
      </c>
      <c r="C334" s="48" t="s">
        <v>2570</v>
      </c>
      <c r="D334" s="48" t="str">
        <f>Tabla15[[#This Row],[cedula]]&amp;Tabla15[[#This Row],[prog]]&amp;LEFT(Tabla15[[#This Row],[TIPO]],3)</f>
        <v>0010919272401TEM</v>
      </c>
      <c r="E334" s="48" t="s">
        <v>1524</v>
      </c>
      <c r="F334" s="48" t="s">
        <v>100</v>
      </c>
      <c r="G334" s="48" t="s">
        <v>250</v>
      </c>
      <c r="H334" s="48" t="s">
        <v>2795</v>
      </c>
      <c r="I334" s="73">
        <f>_xlfn.XLOOKUP(Tabla15[[#This Row],[cedula]],TCARRERA[CEDULA],TCARRERA[CATEGORIA DEL SERVIDOR],0)</f>
        <v>0</v>
      </c>
      <c r="J334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4" s="48" t="str">
        <f>IF(ISTEXT(Tabla15[[#This Row],[CARRERA]]),Tabla15[[#This Row],[CARRERA]],Tabla15[[#This Row],[STATUS]])</f>
        <v>TEMPORALES</v>
      </c>
      <c r="L334" s="57">
        <v>90000</v>
      </c>
      <c r="M334" s="61">
        <v>9753.1200000000008</v>
      </c>
      <c r="N334" s="57">
        <v>2736</v>
      </c>
      <c r="O334" s="57">
        <v>2583</v>
      </c>
      <c r="P334" s="25">
        <f>Tabla15[[#This Row],[sbruto]]-Tabla15[[#This Row],[ISR]]-Tabla15[[#This Row],[SFS]]-Tabla15[[#This Row],[AFP]]-Tabla15[[#This Row],[sneto]]</f>
        <v>25</v>
      </c>
      <c r="Q334" s="25">
        <v>74902.880000000005</v>
      </c>
      <c r="R334" s="48" t="str">
        <f>_xlfn.XLOOKUP(Tabla15[[#This Row],[cedula]],Tabla8[Numero Documento],Tabla8[Gen])</f>
        <v>F</v>
      </c>
      <c r="S334" s="48" t="str">
        <f>_xlfn.XLOOKUP(Tabla15[[#This Row],[cedula]],Tabla8[Numero Documento],Tabla8[Lugar Funciones Codigo])</f>
        <v>01.83.00.00.00.22</v>
      </c>
    </row>
    <row r="335" spans="1:19">
      <c r="A335" s="48" t="s">
        <v>2538</v>
      </c>
      <c r="B335" s="48" t="s">
        <v>2988</v>
      </c>
      <c r="C335" s="48" t="s">
        <v>2570</v>
      </c>
      <c r="D335" s="48" t="str">
        <f>Tabla15[[#This Row],[cedula]]&amp;Tabla15[[#This Row],[prog]]&amp;LEFT(Tabla15[[#This Row],[TIPO]],3)</f>
        <v>2230004106201TEM</v>
      </c>
      <c r="E335" s="48" t="s">
        <v>2987</v>
      </c>
      <c r="F335" s="48" t="s">
        <v>2653</v>
      </c>
      <c r="G335" s="48" t="s">
        <v>250</v>
      </c>
      <c r="H335" s="48" t="s">
        <v>2795</v>
      </c>
      <c r="I335" s="73">
        <f>_xlfn.XLOOKUP(Tabla15[[#This Row],[cedula]],TCARRERA[CEDULA],TCARRERA[CATEGORIA DEL SERVIDOR],0)</f>
        <v>0</v>
      </c>
      <c r="J33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5" s="48" t="str">
        <f>IF(ISTEXT(Tabla15[[#This Row],[CARRERA]]),Tabla15[[#This Row],[CARRERA]],Tabla15[[#This Row],[STATUS]])</f>
        <v>TEMPORALES</v>
      </c>
      <c r="L335" s="57">
        <v>65000</v>
      </c>
      <c r="M335" s="60">
        <v>4427.58</v>
      </c>
      <c r="N335" s="57">
        <v>1976</v>
      </c>
      <c r="O335" s="57">
        <v>1865.5</v>
      </c>
      <c r="P335" s="25">
        <f>Tabla15[[#This Row],[sbruto]]-Tabla15[[#This Row],[ISR]]-Tabla15[[#This Row],[SFS]]-Tabla15[[#This Row],[AFP]]-Tabla15[[#This Row],[sneto]]</f>
        <v>25</v>
      </c>
      <c r="Q335" s="25">
        <v>56705.919999999998</v>
      </c>
      <c r="R335" s="48" t="str">
        <f>_xlfn.XLOOKUP(Tabla15[[#This Row],[cedula]],Tabla8[Numero Documento],Tabla8[Gen])</f>
        <v>F</v>
      </c>
      <c r="S335" s="48" t="str">
        <f>_xlfn.XLOOKUP(Tabla15[[#This Row],[cedula]],Tabla8[Numero Documento],Tabla8[Lugar Funciones Codigo])</f>
        <v>01.83.00.00.00.22</v>
      </c>
    </row>
    <row r="336" spans="1:19" hidden="1">
      <c r="A336" s="48" t="s">
        <v>2539</v>
      </c>
      <c r="B336" s="48" t="s">
        <v>1817</v>
      </c>
      <c r="C336" s="48" t="s">
        <v>2570</v>
      </c>
      <c r="D336" s="48" t="str">
        <f>Tabla15[[#This Row],[cedula]]&amp;Tabla15[[#This Row],[prog]]&amp;LEFT(Tabla15[[#This Row],[TIPO]],3)</f>
        <v>0011282421401FIJ</v>
      </c>
      <c r="E336" s="48" t="s">
        <v>901</v>
      </c>
      <c r="F336" s="48" t="s">
        <v>902</v>
      </c>
      <c r="G336" s="48" t="s">
        <v>250</v>
      </c>
      <c r="H336" s="48" t="s">
        <v>11</v>
      </c>
      <c r="I336" s="73">
        <f>_xlfn.XLOOKUP(Tabla15[[#This Row],[cedula]],TCARRERA[CEDULA],TCARRERA[CATEGORIA DEL SERVIDOR],0)</f>
        <v>0</v>
      </c>
      <c r="J33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6" s="48" t="str">
        <f>IF(ISTEXT(Tabla15[[#This Row],[CARRERA]]),Tabla15[[#This Row],[CARRERA]],Tabla15[[#This Row],[STATUS]])</f>
        <v>ESTATUTO SIMPLIFICADO</v>
      </c>
      <c r="L336" s="57">
        <v>60000</v>
      </c>
      <c r="M336" s="61">
        <v>3486.68</v>
      </c>
      <c r="N336" s="57">
        <v>1824</v>
      </c>
      <c r="O336" s="57">
        <v>1722</v>
      </c>
      <c r="P336" s="25">
        <f>Tabla15[[#This Row],[sbruto]]-Tabla15[[#This Row],[ISR]]-Tabla15[[#This Row],[SFS]]-Tabla15[[#This Row],[AFP]]-Tabla15[[#This Row],[sneto]]</f>
        <v>5238.6599999999962</v>
      </c>
      <c r="Q336" s="25">
        <v>47728.66</v>
      </c>
      <c r="R336" s="48" t="str">
        <f>_xlfn.XLOOKUP(Tabla15[[#This Row],[cedula]],Tabla8[Numero Documento],Tabla8[Gen])</f>
        <v>M</v>
      </c>
      <c r="S336" s="48" t="str">
        <f>_xlfn.XLOOKUP(Tabla15[[#This Row],[cedula]],Tabla8[Numero Documento],Tabla8[Lugar Funciones Codigo])</f>
        <v>01.83.00.00.00.22</v>
      </c>
    </row>
    <row r="337" spans="1:19">
      <c r="A337" s="48" t="s">
        <v>2538</v>
      </c>
      <c r="B337" s="48" t="s">
        <v>2345</v>
      </c>
      <c r="C337" s="48" t="s">
        <v>2570</v>
      </c>
      <c r="D337" s="48" t="str">
        <f>Tabla15[[#This Row],[cedula]]&amp;Tabla15[[#This Row],[prog]]&amp;LEFT(Tabla15[[#This Row],[TIPO]],3)</f>
        <v>0011499328001TEM</v>
      </c>
      <c r="E337" s="48" t="s">
        <v>1088</v>
      </c>
      <c r="F337" s="48" t="s">
        <v>100</v>
      </c>
      <c r="G337" s="48" t="s">
        <v>250</v>
      </c>
      <c r="H337" s="48" t="s">
        <v>2795</v>
      </c>
      <c r="I337" s="73">
        <f>_xlfn.XLOOKUP(Tabla15[[#This Row],[cedula]],TCARRERA[CEDULA],TCARRERA[CATEGORIA DEL SERVIDOR],0)</f>
        <v>0</v>
      </c>
      <c r="J337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7" s="48" t="str">
        <f>IF(ISTEXT(Tabla15[[#This Row],[CARRERA]]),Tabla15[[#This Row],[CARRERA]],Tabla15[[#This Row],[STATUS]])</f>
        <v>TEMPORALES</v>
      </c>
      <c r="L337" s="57">
        <v>60000</v>
      </c>
      <c r="M337" s="61">
        <v>3486.68</v>
      </c>
      <c r="N337" s="57">
        <v>1824</v>
      </c>
      <c r="O337" s="57">
        <v>1722</v>
      </c>
      <c r="P337" s="25">
        <f>Tabla15[[#This Row],[sbruto]]-Tabla15[[#This Row],[ISR]]-Tabla15[[#This Row],[SFS]]-Tabla15[[#This Row],[AFP]]-Tabla15[[#This Row],[sneto]]</f>
        <v>625</v>
      </c>
      <c r="Q337" s="25">
        <v>52342.32</v>
      </c>
      <c r="R337" s="48" t="str">
        <f>_xlfn.XLOOKUP(Tabla15[[#This Row],[cedula]],Tabla8[Numero Documento],Tabla8[Gen])</f>
        <v>F</v>
      </c>
      <c r="S337" s="48" t="str">
        <f>_xlfn.XLOOKUP(Tabla15[[#This Row],[cedula]],Tabla8[Numero Documento],Tabla8[Lugar Funciones Codigo])</f>
        <v>01.83.00.00.00.22</v>
      </c>
    </row>
    <row r="338" spans="1:19" hidden="1">
      <c r="A338" s="48" t="s">
        <v>2539</v>
      </c>
      <c r="B338" s="48" t="s">
        <v>2831</v>
      </c>
      <c r="C338" s="48" t="s">
        <v>2570</v>
      </c>
      <c r="D338" s="48" t="str">
        <f>Tabla15[[#This Row],[cedula]]&amp;Tabla15[[#This Row],[prog]]&amp;LEFT(Tabla15[[#This Row],[TIPO]],3)</f>
        <v>2240047735601FIJ</v>
      </c>
      <c r="E338" s="48" t="s">
        <v>2830</v>
      </c>
      <c r="F338" s="48" t="s">
        <v>902</v>
      </c>
      <c r="G338" s="48" t="s">
        <v>250</v>
      </c>
      <c r="H338" s="48" t="s">
        <v>11</v>
      </c>
      <c r="I338" s="73">
        <f>_xlfn.XLOOKUP(Tabla15[[#This Row],[cedula]],TCARRERA[CEDULA],TCARRERA[CATEGORIA DEL SERVIDOR],0)</f>
        <v>0</v>
      </c>
      <c r="J338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8" s="48" t="str">
        <f>IF(ISTEXT(Tabla15[[#This Row],[CARRERA]]),Tabla15[[#This Row],[CARRERA]],Tabla15[[#This Row],[STATUS]])</f>
        <v>ESTATUTO SIMPLIFICADO</v>
      </c>
      <c r="L338" s="57">
        <v>45000</v>
      </c>
      <c r="M338" s="61">
        <v>1148.33</v>
      </c>
      <c r="N338" s="57">
        <v>1368</v>
      </c>
      <c r="O338" s="57">
        <v>1291.5</v>
      </c>
      <c r="P338" s="25">
        <f>Tabla15[[#This Row],[sbruto]]-Tabla15[[#This Row],[ISR]]-Tabla15[[#This Row],[SFS]]-Tabla15[[#This Row],[AFP]]-Tabla15[[#This Row],[sneto]]</f>
        <v>25</v>
      </c>
      <c r="Q338" s="25">
        <v>41167.17</v>
      </c>
      <c r="R338" s="48" t="str">
        <f>_xlfn.XLOOKUP(Tabla15[[#This Row],[cedula]],Tabla8[Numero Documento],Tabla8[Gen])</f>
        <v>F</v>
      </c>
      <c r="S338" s="48" t="str">
        <f>_xlfn.XLOOKUP(Tabla15[[#This Row],[cedula]],Tabla8[Numero Documento],Tabla8[Lugar Funciones Codigo])</f>
        <v>01.83.00.00.00.22</v>
      </c>
    </row>
    <row r="339" spans="1:19" hidden="1">
      <c r="A339" s="48" t="s">
        <v>2539</v>
      </c>
      <c r="B339" s="48" t="s">
        <v>1873</v>
      </c>
      <c r="C339" s="48" t="s">
        <v>2570</v>
      </c>
      <c r="D339" s="48" t="str">
        <f>Tabla15[[#This Row],[cedula]]&amp;Tabla15[[#This Row],[prog]]&amp;LEFT(Tabla15[[#This Row],[TIPO]],3)</f>
        <v>0011415814001FIJ</v>
      </c>
      <c r="E339" s="48" t="s">
        <v>251</v>
      </c>
      <c r="F339" s="48" t="s">
        <v>82</v>
      </c>
      <c r="G339" s="48" t="s">
        <v>250</v>
      </c>
      <c r="H339" s="48" t="s">
        <v>11</v>
      </c>
      <c r="I339" s="73">
        <f>_xlfn.XLOOKUP(Tabla15[[#This Row],[cedula]],TCARRERA[CEDULA],TCARRERA[CATEGORIA DEL SERVIDOR],0)</f>
        <v>0</v>
      </c>
      <c r="J33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39" s="48" t="str">
        <f>IF(ISTEXT(Tabla15[[#This Row],[CARRERA]]),Tabla15[[#This Row],[CARRERA]],Tabla15[[#This Row],[STATUS]])</f>
        <v>FIJO</v>
      </c>
      <c r="L339" s="57">
        <v>25000</v>
      </c>
      <c r="M339" s="58"/>
      <c r="N339" s="57">
        <v>760</v>
      </c>
      <c r="O339" s="57">
        <v>717.5</v>
      </c>
      <c r="P339" s="25">
        <f>Tabla15[[#This Row],[sbruto]]-Tabla15[[#This Row],[ISR]]-Tabla15[[#This Row],[SFS]]-Tabla15[[#This Row],[AFP]]-Tabla15[[#This Row],[sneto]]</f>
        <v>12313.1</v>
      </c>
      <c r="Q339" s="25">
        <v>11209.4</v>
      </c>
      <c r="R339" s="48" t="str">
        <f>_xlfn.XLOOKUP(Tabla15[[#This Row],[cedula]],Tabla8[Numero Documento],Tabla8[Gen])</f>
        <v>M</v>
      </c>
      <c r="S339" s="48" t="str">
        <f>_xlfn.XLOOKUP(Tabla15[[#This Row],[cedula]],Tabla8[Numero Documento],Tabla8[Lugar Funciones Codigo])</f>
        <v>01.83.00.00.00.22</v>
      </c>
    </row>
    <row r="340" spans="1:19" hidden="1">
      <c r="A340" s="48" t="s">
        <v>2539</v>
      </c>
      <c r="B340" s="48" t="s">
        <v>1985</v>
      </c>
      <c r="C340" s="48" t="s">
        <v>2570</v>
      </c>
      <c r="D340" s="48" t="str">
        <f>Tabla15[[#This Row],[cedula]]&amp;Tabla15[[#This Row],[prog]]&amp;LEFT(Tabla15[[#This Row],[TIPO]],3)</f>
        <v>4020056183101FIJ</v>
      </c>
      <c r="E340" s="48" t="s">
        <v>1584</v>
      </c>
      <c r="F340" s="48" t="s">
        <v>360</v>
      </c>
      <c r="G340" s="48" t="s">
        <v>250</v>
      </c>
      <c r="H340" s="48" t="s">
        <v>11</v>
      </c>
      <c r="I340" s="73">
        <f>_xlfn.XLOOKUP(Tabla15[[#This Row],[cedula]],TCARRERA[CEDULA],TCARRERA[CATEGORIA DEL SERVIDOR],0)</f>
        <v>0</v>
      </c>
      <c r="J34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40" s="48" t="str">
        <f>IF(ISTEXT(Tabla15[[#This Row],[CARRERA]]),Tabla15[[#This Row],[CARRERA]],Tabla15[[#This Row],[STATUS]])</f>
        <v>FIJO</v>
      </c>
      <c r="L340" s="57">
        <v>25000</v>
      </c>
      <c r="M340" s="60"/>
      <c r="N340" s="57">
        <v>760</v>
      </c>
      <c r="O340" s="57">
        <v>717.5</v>
      </c>
      <c r="P340" s="25">
        <f>Tabla15[[#This Row],[sbruto]]-Tabla15[[#This Row],[ISR]]-Tabla15[[#This Row],[SFS]]-Tabla15[[#This Row],[AFP]]-Tabla15[[#This Row],[sneto]]</f>
        <v>1537.4500000000007</v>
      </c>
      <c r="Q340" s="25">
        <v>21985.05</v>
      </c>
      <c r="R340" s="48" t="str">
        <f>_xlfn.XLOOKUP(Tabla15[[#This Row],[cedula]],Tabla8[Numero Documento],Tabla8[Gen])</f>
        <v>M</v>
      </c>
      <c r="S340" s="48" t="str">
        <f>_xlfn.XLOOKUP(Tabla15[[#This Row],[cedula]],Tabla8[Numero Documento],Tabla8[Lugar Funciones Codigo])</f>
        <v>01.83.00.00.00.22</v>
      </c>
    </row>
    <row r="341" spans="1:19" hidden="1">
      <c r="A341" s="48" t="s">
        <v>2539</v>
      </c>
      <c r="B341" s="48" t="s">
        <v>1780</v>
      </c>
      <c r="C341" s="48" t="s">
        <v>2570</v>
      </c>
      <c r="D341" s="48" t="str">
        <f>Tabla15[[#This Row],[cedula]]&amp;Tabla15[[#This Row],[prog]]&amp;LEFT(Tabla15[[#This Row],[TIPO]],3)</f>
        <v>4022123756901FIJ</v>
      </c>
      <c r="E341" s="48" t="s">
        <v>964</v>
      </c>
      <c r="F341" s="48" t="s">
        <v>360</v>
      </c>
      <c r="G341" s="48" t="s">
        <v>250</v>
      </c>
      <c r="H341" s="48" t="s">
        <v>11</v>
      </c>
      <c r="I341" s="73">
        <f>_xlfn.XLOOKUP(Tabla15[[#This Row],[cedula]],TCARRERA[CEDULA],TCARRERA[CATEGORIA DEL SERVIDOR],0)</f>
        <v>0</v>
      </c>
      <c r="J34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41" s="48" t="str">
        <f>IF(ISTEXT(Tabla15[[#This Row],[CARRERA]]),Tabla15[[#This Row],[CARRERA]],Tabla15[[#This Row],[STATUS]])</f>
        <v>FIJO</v>
      </c>
      <c r="L341" s="57">
        <v>20000</v>
      </c>
      <c r="M341" s="60"/>
      <c r="N341" s="60">
        <v>608</v>
      </c>
      <c r="O341" s="60">
        <v>574</v>
      </c>
      <c r="P341" s="25">
        <f>Tabla15[[#This Row],[sbruto]]-Tabla15[[#This Row],[ISR]]-Tabla15[[#This Row],[SFS]]-Tabla15[[#This Row],[AFP]]-Tabla15[[#This Row],[sneto]]</f>
        <v>25</v>
      </c>
      <c r="Q341" s="25">
        <v>18793</v>
      </c>
      <c r="R341" s="48" t="str">
        <f>_xlfn.XLOOKUP(Tabla15[[#This Row],[cedula]],Tabla8[Numero Documento],Tabla8[Gen])</f>
        <v>F</v>
      </c>
      <c r="S341" s="48" t="str">
        <f>_xlfn.XLOOKUP(Tabla15[[#This Row],[cedula]],Tabla8[Numero Documento],Tabla8[Lugar Funciones Codigo])</f>
        <v>01.83.00.00.00.22</v>
      </c>
    </row>
    <row r="342" spans="1:19">
      <c r="A342" s="48" t="s">
        <v>2538</v>
      </c>
      <c r="B342" s="48" t="s">
        <v>2283</v>
      </c>
      <c r="C342" s="48" t="s">
        <v>2570</v>
      </c>
      <c r="D342" s="48" t="str">
        <f>Tabla15[[#This Row],[cedula]]&amp;Tabla15[[#This Row],[prog]]&amp;LEFT(Tabla15[[#This Row],[TIPO]],3)</f>
        <v>0011321675801TEM</v>
      </c>
      <c r="E342" s="48" t="s">
        <v>1628</v>
      </c>
      <c r="F342" s="48" t="s">
        <v>59</v>
      </c>
      <c r="G342" s="48" t="s">
        <v>277</v>
      </c>
      <c r="H342" s="48" t="s">
        <v>2795</v>
      </c>
      <c r="I342" s="73">
        <f>_xlfn.XLOOKUP(Tabla15[[#This Row],[cedula]],TCARRERA[CEDULA],TCARRERA[CATEGORIA DEL SERVIDOR],0)</f>
        <v>0</v>
      </c>
      <c r="J342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2" s="48" t="str">
        <f>IF(ISTEXT(Tabla15[[#This Row],[CARRERA]]),Tabla15[[#This Row],[CARRERA]],Tabla15[[#This Row],[STATUS]])</f>
        <v>TEMPORALES</v>
      </c>
      <c r="L342" s="57">
        <v>175000</v>
      </c>
      <c r="M342" s="59">
        <v>29841.29</v>
      </c>
      <c r="N342" s="57">
        <v>4943.8</v>
      </c>
      <c r="O342" s="57">
        <v>5022.5</v>
      </c>
      <c r="P342" s="25">
        <f>Tabla15[[#This Row],[sbruto]]-Tabla15[[#This Row],[ISR]]-Tabla15[[#This Row],[SFS]]-Tabla15[[#This Row],[AFP]]-Tabla15[[#This Row],[sneto]]</f>
        <v>25</v>
      </c>
      <c r="Q342" s="25">
        <v>135167.41</v>
      </c>
      <c r="R342" s="48" t="str">
        <f>_xlfn.XLOOKUP(Tabla15[[#This Row],[cedula]],Tabla8[Numero Documento],Tabla8[Gen])</f>
        <v>M</v>
      </c>
      <c r="S342" s="48" t="str">
        <f>_xlfn.XLOOKUP(Tabla15[[#This Row],[cedula]],Tabla8[Numero Documento],Tabla8[Lugar Funciones Codigo])</f>
        <v>01.83.00.00.11</v>
      </c>
    </row>
    <row r="343" spans="1:19" hidden="1">
      <c r="A343" s="48" t="s">
        <v>2539</v>
      </c>
      <c r="B343" s="48" t="s">
        <v>1964</v>
      </c>
      <c r="C343" s="48" t="s">
        <v>2570</v>
      </c>
      <c r="D343" s="48" t="str">
        <f>Tabla15[[#This Row],[cedula]]&amp;Tabla15[[#This Row],[prog]]&amp;LEFT(Tabla15[[#This Row],[TIPO]],3)</f>
        <v>0010014719801FIJ</v>
      </c>
      <c r="E343" s="48" t="s">
        <v>275</v>
      </c>
      <c r="F343" s="48" t="s">
        <v>129</v>
      </c>
      <c r="G343" s="48" t="s">
        <v>277</v>
      </c>
      <c r="H343" s="48" t="s">
        <v>11</v>
      </c>
      <c r="I343" s="73">
        <f>_xlfn.XLOOKUP(Tabla15[[#This Row],[cedula]],TCARRERA[CEDULA],TCARRERA[CATEGORIA DEL SERVIDOR],0)</f>
        <v>0</v>
      </c>
      <c r="J34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43" s="48" t="str">
        <f>IF(ISTEXT(Tabla15[[#This Row],[CARRERA]]),Tabla15[[#This Row],[CARRERA]],Tabla15[[#This Row],[STATUS]])</f>
        <v>FIJO</v>
      </c>
      <c r="L343" s="57">
        <v>130000</v>
      </c>
      <c r="M343" s="60">
        <v>19162.12</v>
      </c>
      <c r="N343" s="57">
        <v>3952</v>
      </c>
      <c r="O343" s="57">
        <v>3731</v>
      </c>
      <c r="P343" s="25">
        <f>Tabla15[[#This Row],[sbruto]]-Tabla15[[#This Row],[ISR]]-Tabla15[[#This Row],[SFS]]-Tabla15[[#This Row],[AFP]]-Tabla15[[#This Row],[sneto]]</f>
        <v>1225</v>
      </c>
      <c r="Q343" s="25">
        <v>101929.88</v>
      </c>
      <c r="R343" s="48" t="str">
        <f>_xlfn.XLOOKUP(Tabla15[[#This Row],[cedula]],Tabla8[Numero Documento],Tabla8[Gen])</f>
        <v>M</v>
      </c>
      <c r="S343" s="48" t="str">
        <f>_xlfn.XLOOKUP(Tabla15[[#This Row],[cedula]],Tabla8[Numero Documento],Tabla8[Lugar Funciones Codigo])</f>
        <v>01.83.00.00.11</v>
      </c>
    </row>
    <row r="344" spans="1:19" hidden="1">
      <c r="A344" s="48" t="s">
        <v>2539</v>
      </c>
      <c r="B344" s="48" t="s">
        <v>3259</v>
      </c>
      <c r="C344" s="48" t="s">
        <v>2570</v>
      </c>
      <c r="D344" s="48" t="str">
        <f>Tabla15[[#This Row],[cedula]]&amp;Tabla15[[#This Row],[prog]]&amp;LEFT(Tabla15[[#This Row],[TIPO]],3)</f>
        <v>0690001172401FIJ</v>
      </c>
      <c r="E344" s="48" t="s">
        <v>3280</v>
      </c>
      <c r="F344" s="48" t="s">
        <v>10</v>
      </c>
      <c r="G344" s="48" t="s">
        <v>277</v>
      </c>
      <c r="H344" s="48" t="s">
        <v>11</v>
      </c>
      <c r="I344" s="73">
        <f>_xlfn.XLOOKUP(Tabla15[[#This Row],[cedula]],TCARRERA[CEDULA],TCARRERA[CATEGORIA DEL SERVIDOR],0)</f>
        <v>0</v>
      </c>
      <c r="J34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4" s="48" t="str">
        <f>IF(ISTEXT(Tabla15[[#This Row],[CARRERA]]),Tabla15[[#This Row],[CARRERA]],Tabla15[[#This Row],[STATUS]])</f>
        <v>ESTATUTO SIMPLIFICADO</v>
      </c>
      <c r="L344" s="57">
        <v>80000</v>
      </c>
      <c r="M344" s="57">
        <v>7400.87</v>
      </c>
      <c r="N344" s="57">
        <v>2432</v>
      </c>
      <c r="O344" s="57">
        <v>2296</v>
      </c>
      <c r="P344" s="25">
        <f>Tabla15[[#This Row],[sbruto]]-Tabla15[[#This Row],[ISR]]-Tabla15[[#This Row],[SFS]]-Tabla15[[#This Row],[AFP]]-Tabla15[[#This Row],[sneto]]</f>
        <v>25</v>
      </c>
      <c r="Q344" s="25">
        <v>67846.13</v>
      </c>
      <c r="R344" s="48" t="str">
        <f>_xlfn.XLOOKUP(Tabla15[[#This Row],[cedula]],Tabla8[Numero Documento],Tabla8[Gen])</f>
        <v>F</v>
      </c>
      <c r="S344" s="48" t="str">
        <f>_xlfn.XLOOKUP(Tabla15[[#This Row],[cedula]],Tabla8[Numero Documento],Tabla8[Lugar Funciones Codigo])</f>
        <v>01.83.00.00.11</v>
      </c>
    </row>
    <row r="345" spans="1:19">
      <c r="A345" s="48" t="s">
        <v>2538</v>
      </c>
      <c r="B345" s="48" t="s">
        <v>3248</v>
      </c>
      <c r="C345" s="48" t="s">
        <v>2570</v>
      </c>
      <c r="D345" s="48" t="str">
        <f>Tabla15[[#This Row],[cedula]]&amp;Tabla15[[#This Row],[prog]]&amp;LEFT(Tabla15[[#This Row],[TIPO]],3)</f>
        <v>0010051679801TEM</v>
      </c>
      <c r="E345" s="48" t="s">
        <v>3269</v>
      </c>
      <c r="F345" s="48" t="s">
        <v>2660</v>
      </c>
      <c r="G345" s="48" t="s">
        <v>277</v>
      </c>
      <c r="H345" s="48" t="s">
        <v>2795</v>
      </c>
      <c r="I345" s="73">
        <f>_xlfn.XLOOKUP(Tabla15[[#This Row],[cedula]],TCARRERA[CEDULA],TCARRERA[CATEGORIA DEL SERVIDOR],0)</f>
        <v>0</v>
      </c>
      <c r="J34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5" s="48" t="str">
        <f>IF(ISTEXT(Tabla15[[#This Row],[CARRERA]]),Tabla15[[#This Row],[CARRERA]],Tabla15[[#This Row],[STATUS]])</f>
        <v>TEMPORALES</v>
      </c>
      <c r="L345" s="57">
        <v>70000</v>
      </c>
      <c r="M345" s="61">
        <v>5368.48</v>
      </c>
      <c r="N345" s="57">
        <v>2128</v>
      </c>
      <c r="O345" s="57">
        <v>2009</v>
      </c>
      <c r="P345" s="25">
        <f>Tabla15[[#This Row],[sbruto]]-Tabla15[[#This Row],[ISR]]-Tabla15[[#This Row],[SFS]]-Tabla15[[#This Row],[AFP]]-Tabla15[[#This Row],[sneto]]</f>
        <v>25.000000000007276</v>
      </c>
      <c r="Q345" s="25">
        <v>60469.52</v>
      </c>
      <c r="R345" s="48" t="str">
        <f>_xlfn.XLOOKUP(Tabla15[[#This Row],[cedula]],Tabla8[Numero Documento],Tabla8[Gen])</f>
        <v>F</v>
      </c>
      <c r="S345" s="48" t="str">
        <f>_xlfn.XLOOKUP(Tabla15[[#This Row],[cedula]],Tabla8[Numero Documento],Tabla8[Lugar Funciones Codigo])</f>
        <v>01.83.00.00.11</v>
      </c>
    </row>
    <row r="346" spans="1:19" hidden="1">
      <c r="A346" s="48" t="s">
        <v>2539</v>
      </c>
      <c r="B346" s="48" t="s">
        <v>1130</v>
      </c>
      <c r="C346" s="48" t="s">
        <v>2570</v>
      </c>
      <c r="D346" s="48" t="str">
        <f>Tabla15[[#This Row],[cedula]]&amp;Tabla15[[#This Row],[prog]]&amp;LEFT(Tabla15[[#This Row],[TIPO]],3)</f>
        <v>0120043541801FIJ</v>
      </c>
      <c r="E346" s="48" t="s">
        <v>280</v>
      </c>
      <c r="F346" s="48" t="s">
        <v>279</v>
      </c>
      <c r="G346" s="48" t="s">
        <v>277</v>
      </c>
      <c r="H346" s="48" t="s">
        <v>11</v>
      </c>
      <c r="I346" s="73" t="str">
        <f>_xlfn.XLOOKUP(Tabla15[[#This Row],[cedula]],TCARRERA[CEDULA],TCARRERA[CATEGORIA DEL SERVIDOR],0)</f>
        <v>CARRERA ADMINISTRATIVA</v>
      </c>
      <c r="J34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48" t="str">
        <f>IF(ISTEXT(Tabla15[[#This Row],[CARRERA]]),Tabla15[[#This Row],[CARRERA]],Tabla15[[#This Row],[STATUS]])</f>
        <v>CARRERA ADMINISTRATIVA</v>
      </c>
      <c r="L346" s="57">
        <v>65000</v>
      </c>
      <c r="M346" s="58">
        <v>4427.58</v>
      </c>
      <c r="N346" s="57">
        <v>1976</v>
      </c>
      <c r="O346" s="57">
        <v>1865.5</v>
      </c>
      <c r="P346" s="25">
        <f>Tabla15[[#This Row],[sbruto]]-Tabla15[[#This Row],[ISR]]-Tabla15[[#This Row],[SFS]]-Tabla15[[#This Row],[AFP]]-Tabla15[[#This Row],[sneto]]</f>
        <v>31877.57</v>
      </c>
      <c r="Q346" s="25">
        <v>24853.35</v>
      </c>
      <c r="R346" s="48" t="str">
        <f>_xlfn.XLOOKUP(Tabla15[[#This Row],[cedula]],Tabla8[Numero Documento],Tabla8[Gen])</f>
        <v>F</v>
      </c>
      <c r="S346" s="48" t="str">
        <f>_xlfn.XLOOKUP(Tabla15[[#This Row],[cedula]],Tabla8[Numero Documento],Tabla8[Lugar Funciones Codigo])</f>
        <v>01.83.00.00.11</v>
      </c>
    </row>
    <row r="347" spans="1:19" hidden="1">
      <c r="A347" s="48" t="s">
        <v>2539</v>
      </c>
      <c r="B347" s="48" t="s">
        <v>1122</v>
      </c>
      <c r="C347" s="48" t="s">
        <v>2570</v>
      </c>
      <c r="D347" s="48" t="str">
        <f>Tabla15[[#This Row],[cedula]]&amp;Tabla15[[#This Row],[prog]]&amp;LEFT(Tabla15[[#This Row],[TIPO]],3)</f>
        <v>0010895698801FIJ</v>
      </c>
      <c r="E347" s="48" t="s">
        <v>278</v>
      </c>
      <c r="F347" s="48" t="s">
        <v>279</v>
      </c>
      <c r="G347" s="48" t="s">
        <v>277</v>
      </c>
      <c r="H347" s="48" t="s">
        <v>11</v>
      </c>
      <c r="I347" s="73" t="str">
        <f>_xlfn.XLOOKUP(Tabla15[[#This Row],[cedula]],TCARRERA[CEDULA],TCARRERA[CATEGORIA DEL SERVIDOR],0)</f>
        <v>CARRERA ADMINISTRATIVA</v>
      </c>
      <c r="J34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47" s="48" t="str">
        <f>IF(ISTEXT(Tabla15[[#This Row],[CARRERA]]),Tabla15[[#This Row],[CARRERA]],Tabla15[[#This Row],[STATUS]])</f>
        <v>CARRERA ADMINISTRATIVA</v>
      </c>
      <c r="L347" s="57">
        <v>55000</v>
      </c>
      <c r="M347" s="61">
        <v>2559.6799999999998</v>
      </c>
      <c r="N347" s="57">
        <v>1672</v>
      </c>
      <c r="O347" s="57">
        <v>1578.5</v>
      </c>
      <c r="P347" s="25">
        <f>Tabla15[[#This Row],[sbruto]]-Tabla15[[#This Row],[ISR]]-Tabla15[[#This Row],[SFS]]-Tabla15[[#This Row],[AFP]]-Tabla15[[#This Row],[sneto]]</f>
        <v>6126.8799999999974</v>
      </c>
      <c r="Q347" s="25">
        <v>43062.94</v>
      </c>
      <c r="R347" s="48" t="str">
        <f>_xlfn.XLOOKUP(Tabla15[[#This Row],[cedula]],Tabla8[Numero Documento],Tabla8[Gen])</f>
        <v>F</v>
      </c>
      <c r="S347" s="48" t="str">
        <f>_xlfn.XLOOKUP(Tabla15[[#This Row],[cedula]],Tabla8[Numero Documento],Tabla8[Lugar Funciones Codigo])</f>
        <v>01.83.00.00.11</v>
      </c>
    </row>
    <row r="348" spans="1:19" hidden="1">
      <c r="A348" s="48" t="s">
        <v>2539</v>
      </c>
      <c r="B348" s="48" t="s">
        <v>2741</v>
      </c>
      <c r="C348" s="48" t="s">
        <v>2570</v>
      </c>
      <c r="D348" s="48" t="str">
        <f>Tabla15[[#This Row],[cedula]]&amp;Tabla15[[#This Row],[prog]]&amp;LEFT(Tabla15[[#This Row],[TIPO]],3)</f>
        <v>4020917698701FIJ</v>
      </c>
      <c r="E348" s="48" t="s">
        <v>2713</v>
      </c>
      <c r="F348" s="48" t="s">
        <v>360</v>
      </c>
      <c r="G348" s="48" t="s">
        <v>277</v>
      </c>
      <c r="H348" s="48" t="s">
        <v>11</v>
      </c>
      <c r="I348" s="73">
        <f>_xlfn.XLOOKUP(Tabla15[[#This Row],[cedula]],TCARRERA[CEDULA],TCARRERA[CATEGORIA DEL SERVIDOR],0)</f>
        <v>0</v>
      </c>
      <c r="J34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48" t="str">
        <f>IF(ISTEXT(Tabla15[[#This Row],[CARRERA]]),Tabla15[[#This Row],[CARRERA]],Tabla15[[#This Row],[STATUS]])</f>
        <v>FIJO</v>
      </c>
      <c r="L348" s="57">
        <v>35000</v>
      </c>
      <c r="M348" s="58"/>
      <c r="N348" s="57">
        <v>1064</v>
      </c>
      <c r="O348" s="57">
        <v>1004.5</v>
      </c>
      <c r="P348" s="25">
        <f>Tabla15[[#This Row],[sbruto]]-Tabla15[[#This Row],[ISR]]-Tabla15[[#This Row],[SFS]]-Tabla15[[#This Row],[AFP]]-Tabla15[[#This Row],[sneto]]</f>
        <v>25</v>
      </c>
      <c r="Q348" s="25">
        <v>32906.5</v>
      </c>
      <c r="R348" s="48" t="str">
        <f>_xlfn.XLOOKUP(Tabla15[[#This Row],[cedula]],Tabla8[Numero Documento],Tabla8[Gen])</f>
        <v>M</v>
      </c>
      <c r="S348" s="48" t="str">
        <f>_xlfn.XLOOKUP(Tabla15[[#This Row],[cedula]],Tabla8[Numero Documento],Tabla8[Lugar Funciones Codigo])</f>
        <v>01.83.00.00.11</v>
      </c>
    </row>
    <row r="349" spans="1:19" hidden="1">
      <c r="A349" s="48" t="s">
        <v>2539</v>
      </c>
      <c r="B349" s="48" t="s">
        <v>1974</v>
      </c>
      <c r="C349" s="48" t="s">
        <v>2570</v>
      </c>
      <c r="D349" s="48" t="str">
        <f>Tabla15[[#This Row],[cedula]]&amp;Tabla15[[#This Row],[prog]]&amp;LEFT(Tabla15[[#This Row],[TIPO]],3)</f>
        <v>0011922172901FIJ</v>
      </c>
      <c r="E349" s="48" t="s">
        <v>600</v>
      </c>
      <c r="F349" s="48" t="s">
        <v>10</v>
      </c>
      <c r="G349" s="48" t="s">
        <v>277</v>
      </c>
      <c r="H349" s="48" t="s">
        <v>11</v>
      </c>
      <c r="I349" s="73">
        <f>_xlfn.XLOOKUP(Tabla15[[#This Row],[cedula]],TCARRERA[CEDULA],TCARRERA[CATEGORIA DEL SERVIDOR],0)</f>
        <v>0</v>
      </c>
      <c r="J349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9" s="48" t="str">
        <f>IF(ISTEXT(Tabla15[[#This Row],[CARRERA]]),Tabla15[[#This Row],[CARRERA]],Tabla15[[#This Row],[STATUS]])</f>
        <v>ESTATUTO SIMPLIFICADO</v>
      </c>
      <c r="L349" s="57">
        <v>35000</v>
      </c>
      <c r="M349" s="61"/>
      <c r="N349" s="57">
        <v>1064</v>
      </c>
      <c r="O349" s="57">
        <v>1004.5</v>
      </c>
      <c r="P349" s="25">
        <f>Tabla15[[#This Row],[sbruto]]-Tabla15[[#This Row],[ISR]]-Tabla15[[#This Row],[SFS]]-Tabla15[[#This Row],[AFP]]-Tabla15[[#This Row],[sneto]]</f>
        <v>22806.47</v>
      </c>
      <c r="Q349" s="25">
        <v>10125.030000000001</v>
      </c>
      <c r="R349" s="48" t="str">
        <f>_xlfn.XLOOKUP(Tabla15[[#This Row],[cedula]],Tabla8[Numero Documento],Tabla8[Gen])</f>
        <v>F</v>
      </c>
      <c r="S349" s="48" t="str">
        <f>_xlfn.XLOOKUP(Tabla15[[#This Row],[cedula]],Tabla8[Numero Documento],Tabla8[Lugar Funciones Codigo])</f>
        <v>01.83.00.00.11</v>
      </c>
    </row>
    <row r="350" spans="1:19" hidden="1">
      <c r="A350" s="48" t="s">
        <v>2539</v>
      </c>
      <c r="B350" s="48" t="s">
        <v>1955</v>
      </c>
      <c r="C350" s="48" t="s">
        <v>2570</v>
      </c>
      <c r="D350" s="48" t="str">
        <f>Tabla15[[#This Row],[cedula]]&amp;Tabla15[[#This Row],[prog]]&amp;LEFT(Tabla15[[#This Row],[TIPO]],3)</f>
        <v>2230159693201FIJ</v>
      </c>
      <c r="E350" s="48" t="s">
        <v>282</v>
      </c>
      <c r="F350" s="48" t="s">
        <v>360</v>
      </c>
      <c r="G350" s="48" t="s">
        <v>277</v>
      </c>
      <c r="H350" s="48" t="s">
        <v>11</v>
      </c>
      <c r="I350" s="73">
        <f>_xlfn.XLOOKUP(Tabla15[[#This Row],[cedula]],TCARRERA[CEDULA],TCARRERA[CATEGORIA DEL SERVIDOR],0)</f>
        <v>0</v>
      </c>
      <c r="J35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50" s="48" t="str">
        <f>IF(ISTEXT(Tabla15[[#This Row],[CARRERA]]),Tabla15[[#This Row],[CARRERA]],Tabla15[[#This Row],[STATUS]])</f>
        <v>FIJO</v>
      </c>
      <c r="L350" s="57">
        <v>27000</v>
      </c>
      <c r="M350" s="59"/>
      <c r="N350" s="57">
        <v>820.8</v>
      </c>
      <c r="O350" s="57">
        <v>774.9</v>
      </c>
      <c r="P350" s="25">
        <f>Tabla15[[#This Row],[sbruto]]-Tabla15[[#This Row],[ISR]]-Tabla15[[#This Row],[SFS]]-Tabla15[[#This Row],[AFP]]-Tabla15[[#This Row],[sneto]]</f>
        <v>18563.46</v>
      </c>
      <c r="Q350" s="25">
        <v>6840.84</v>
      </c>
      <c r="R350" s="48" t="str">
        <f>_xlfn.XLOOKUP(Tabla15[[#This Row],[cedula]],Tabla8[Numero Documento],Tabla8[Gen])</f>
        <v>M</v>
      </c>
      <c r="S350" s="48" t="str">
        <f>_xlfn.XLOOKUP(Tabla15[[#This Row],[cedula]],Tabla8[Numero Documento],Tabla8[Lugar Funciones Codigo])</f>
        <v>01.83.00.00.11</v>
      </c>
    </row>
    <row r="351" spans="1:19" hidden="1">
      <c r="A351" s="48" t="s">
        <v>2539</v>
      </c>
      <c r="B351" s="48" t="s">
        <v>2547</v>
      </c>
      <c r="C351" s="48" t="s">
        <v>2570</v>
      </c>
      <c r="D351" s="48" t="str">
        <f>Tabla15[[#This Row],[cedula]]&amp;Tabla15[[#This Row],[prog]]&amp;LEFT(Tabla15[[#This Row],[TIPO]],3)</f>
        <v>0011904950001FIJ</v>
      </c>
      <c r="E351" s="48" t="s">
        <v>2559</v>
      </c>
      <c r="F351" s="48" t="s">
        <v>42</v>
      </c>
      <c r="G351" s="48" t="s">
        <v>277</v>
      </c>
      <c r="H351" s="48" t="s">
        <v>11</v>
      </c>
      <c r="I351" s="73">
        <f>_xlfn.XLOOKUP(Tabla15[[#This Row],[cedula]],TCARRERA[CEDULA],TCARRERA[CATEGORIA DEL SERVIDOR],0)</f>
        <v>0</v>
      </c>
      <c r="J35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1" s="48" t="str">
        <f>IF(ISTEXT(Tabla15[[#This Row],[CARRERA]]),Tabla15[[#This Row],[CARRERA]],Tabla15[[#This Row],[STATUS]])</f>
        <v>ESTATUTO SIMPLIFICADO</v>
      </c>
      <c r="L351" s="57">
        <v>20000</v>
      </c>
      <c r="M351" s="57"/>
      <c r="N351" s="57">
        <v>608</v>
      </c>
      <c r="O351" s="57">
        <v>574</v>
      </c>
      <c r="P351" s="25">
        <f>Tabla15[[#This Row],[sbruto]]-Tabla15[[#This Row],[ISR]]-Tabla15[[#This Row],[SFS]]-Tabla15[[#This Row],[AFP]]-Tabla15[[#This Row],[sneto]]</f>
        <v>25</v>
      </c>
      <c r="Q351" s="25">
        <v>18793</v>
      </c>
      <c r="R351" s="48" t="str">
        <f>_xlfn.XLOOKUP(Tabla15[[#This Row],[cedula]],Tabla8[Numero Documento],Tabla8[Gen])</f>
        <v>M</v>
      </c>
      <c r="S351" s="48" t="str">
        <f>_xlfn.XLOOKUP(Tabla15[[#This Row],[cedula]],Tabla8[Numero Documento],Tabla8[Lugar Funciones Codigo])</f>
        <v>01.83.00.00.11</v>
      </c>
    </row>
    <row r="352" spans="1:19">
      <c r="A352" s="48" t="s">
        <v>2538</v>
      </c>
      <c r="B352" s="48" t="s">
        <v>2978</v>
      </c>
      <c r="C352" s="48" t="s">
        <v>2570</v>
      </c>
      <c r="D352" s="48" t="str">
        <f>Tabla15[[#This Row],[cedula]]&amp;Tabla15[[#This Row],[prog]]&amp;LEFT(Tabla15[[#This Row],[TIPO]],3)</f>
        <v>2230021020401TEM</v>
      </c>
      <c r="E352" s="48" t="s">
        <v>2977</v>
      </c>
      <c r="F352" s="48" t="s">
        <v>129</v>
      </c>
      <c r="G352" s="48" t="s">
        <v>1734</v>
      </c>
      <c r="H352" s="48" t="s">
        <v>2795</v>
      </c>
      <c r="I352" s="73">
        <f>_xlfn.XLOOKUP(Tabla15[[#This Row],[cedula]],TCARRERA[CEDULA],TCARRERA[CATEGORIA DEL SERVIDOR],0)</f>
        <v>0</v>
      </c>
      <c r="J352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2" s="48" t="str">
        <f>IF(ISTEXT(Tabla15[[#This Row],[CARRERA]]),Tabla15[[#This Row],[CARRERA]],Tabla15[[#This Row],[STATUS]])</f>
        <v>TEMPORALES</v>
      </c>
      <c r="L352" s="57">
        <v>95000</v>
      </c>
      <c r="M352" s="58">
        <v>10929.24</v>
      </c>
      <c r="N352" s="57">
        <v>2888</v>
      </c>
      <c r="O352" s="57">
        <v>2726.5</v>
      </c>
      <c r="P352" s="25">
        <f>Tabla15[[#This Row],[sbruto]]-Tabla15[[#This Row],[ISR]]-Tabla15[[#This Row],[SFS]]-Tabla15[[#This Row],[AFP]]-Tabla15[[#This Row],[sneto]]</f>
        <v>25</v>
      </c>
      <c r="Q352" s="25">
        <v>78431.259999999995</v>
      </c>
      <c r="R352" s="48" t="str">
        <f>_xlfn.XLOOKUP(Tabla15[[#This Row],[cedula]],Tabla8[Numero Documento],Tabla8[Gen])</f>
        <v>F</v>
      </c>
      <c r="S352" s="48" t="str">
        <f>_xlfn.XLOOKUP(Tabla15[[#This Row],[cedula]],Tabla8[Numero Documento],Tabla8[Lugar Funciones Codigo])</f>
        <v>01.83.00.00.11.01</v>
      </c>
    </row>
    <row r="353" spans="1:19">
      <c r="A353" s="48" t="s">
        <v>2538</v>
      </c>
      <c r="B353" s="48" t="s">
        <v>2915</v>
      </c>
      <c r="C353" s="48" t="s">
        <v>2570</v>
      </c>
      <c r="D353" s="48" t="str">
        <f>Tabla15[[#This Row],[cedula]]&amp;Tabla15[[#This Row],[prog]]&amp;LEFT(Tabla15[[#This Row],[TIPO]],3)</f>
        <v>2230065015101TEM</v>
      </c>
      <c r="E353" s="48" t="s">
        <v>2914</v>
      </c>
      <c r="F353" s="48" t="s">
        <v>279</v>
      </c>
      <c r="G353" s="48" t="s">
        <v>1734</v>
      </c>
      <c r="H353" s="48" t="s">
        <v>2795</v>
      </c>
      <c r="I353" s="73">
        <f>_xlfn.XLOOKUP(Tabla15[[#This Row],[cedula]],TCARRERA[CEDULA],TCARRERA[CATEGORIA DEL SERVIDOR],0)</f>
        <v>0</v>
      </c>
      <c r="J353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3" s="48" t="str">
        <f>IF(ISTEXT(Tabla15[[#This Row],[CARRERA]]),Tabla15[[#This Row],[CARRERA]],Tabla15[[#This Row],[STATUS]])</f>
        <v>TEMPORALES</v>
      </c>
      <c r="L353" s="57">
        <v>45000</v>
      </c>
      <c r="M353" s="60">
        <v>1148.33</v>
      </c>
      <c r="N353" s="60">
        <v>1368</v>
      </c>
      <c r="O353" s="60">
        <v>1291.5</v>
      </c>
      <c r="P353" s="25">
        <f>Tabla15[[#This Row],[sbruto]]-Tabla15[[#This Row],[ISR]]-Tabla15[[#This Row],[SFS]]-Tabla15[[#This Row],[AFP]]-Tabla15[[#This Row],[sneto]]</f>
        <v>25</v>
      </c>
      <c r="Q353" s="25">
        <v>41167.17</v>
      </c>
      <c r="R353" s="48" t="str">
        <f>_xlfn.XLOOKUP(Tabla15[[#This Row],[cedula]],Tabla8[Numero Documento],Tabla8[Gen])</f>
        <v>F</v>
      </c>
      <c r="S353" s="48" t="str">
        <f>_xlfn.XLOOKUP(Tabla15[[#This Row],[cedula]],Tabla8[Numero Documento],Tabla8[Lugar Funciones Codigo])</f>
        <v>01.83.00.00.11.01</v>
      </c>
    </row>
    <row r="354" spans="1:19" hidden="1">
      <c r="A354" s="48" t="s">
        <v>2539</v>
      </c>
      <c r="B354" s="48" t="s">
        <v>1790</v>
      </c>
      <c r="C354" s="48" t="s">
        <v>2570</v>
      </c>
      <c r="D354" s="48" t="str">
        <f>Tabla15[[#This Row],[cedula]]&amp;Tabla15[[#This Row],[prog]]&amp;LEFT(Tabla15[[#This Row],[TIPO]],3)</f>
        <v>0010072471501FIJ</v>
      </c>
      <c r="E354" s="48" t="s">
        <v>212</v>
      </c>
      <c r="F354" s="48" t="s">
        <v>15</v>
      </c>
      <c r="G354" s="48" t="s">
        <v>1734</v>
      </c>
      <c r="H354" s="48" t="s">
        <v>11</v>
      </c>
      <c r="I354" s="73">
        <f>_xlfn.XLOOKUP(Tabla15[[#This Row],[cedula]],TCARRERA[CEDULA],TCARRERA[CATEGORIA DEL SERVIDOR],0)</f>
        <v>0</v>
      </c>
      <c r="J35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54" s="48" t="str">
        <f>IF(ISTEXT(Tabla15[[#This Row],[CARRERA]]),Tabla15[[#This Row],[CARRERA]],Tabla15[[#This Row],[STATUS]])</f>
        <v>FIJO</v>
      </c>
      <c r="L354" s="57">
        <v>31500</v>
      </c>
      <c r="M354" s="61"/>
      <c r="N354" s="57">
        <v>957.6</v>
      </c>
      <c r="O354" s="57">
        <v>904.05</v>
      </c>
      <c r="P354" s="25">
        <f>Tabla15[[#This Row],[sbruto]]-Tabla15[[#This Row],[ISR]]-Tabla15[[#This Row],[SFS]]-Tabla15[[#This Row],[AFP]]-Tabla15[[#This Row],[sneto]]</f>
        <v>3481.0000000000036</v>
      </c>
      <c r="Q354" s="25">
        <v>26157.35</v>
      </c>
      <c r="R354" s="48" t="str">
        <f>_xlfn.XLOOKUP(Tabla15[[#This Row],[cedula]],Tabla8[Numero Documento],Tabla8[Gen])</f>
        <v>M</v>
      </c>
      <c r="S354" s="48" t="str">
        <f>_xlfn.XLOOKUP(Tabla15[[#This Row],[cedula]],Tabla8[Numero Documento],Tabla8[Lugar Funciones Codigo])</f>
        <v>01.83.00.00.11.01</v>
      </c>
    </row>
    <row r="355" spans="1:19" hidden="1">
      <c r="A355" s="48" t="s">
        <v>2539</v>
      </c>
      <c r="B355" s="48" t="s">
        <v>1112</v>
      </c>
      <c r="C355" s="48" t="s">
        <v>2570</v>
      </c>
      <c r="D355" s="48" t="str">
        <f>Tabla15[[#This Row],[cedula]]&amp;Tabla15[[#This Row],[prog]]&amp;LEFT(Tabla15[[#This Row],[TIPO]],3)</f>
        <v>0100038614201FIJ</v>
      </c>
      <c r="E355" s="48" t="s">
        <v>213</v>
      </c>
      <c r="F355" s="48" t="s">
        <v>10</v>
      </c>
      <c r="G355" s="48" t="s">
        <v>1734</v>
      </c>
      <c r="H355" s="48" t="s">
        <v>11</v>
      </c>
      <c r="I355" s="73" t="str">
        <f>_xlfn.XLOOKUP(Tabla15[[#This Row],[cedula]],TCARRERA[CEDULA],TCARRERA[CATEGORIA DEL SERVIDOR],0)</f>
        <v>CARRERA ADMINISTRATIVA</v>
      </c>
      <c r="J355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5" s="48" t="str">
        <f>IF(ISTEXT(Tabla15[[#This Row],[CARRERA]]),Tabla15[[#This Row],[CARRERA]],Tabla15[[#This Row],[STATUS]])</f>
        <v>CARRERA ADMINISTRATIVA</v>
      </c>
      <c r="L355" s="57">
        <v>26250</v>
      </c>
      <c r="M355" s="60"/>
      <c r="N355" s="60">
        <v>798</v>
      </c>
      <c r="O355" s="60">
        <v>753.38</v>
      </c>
      <c r="P355" s="25">
        <f>Tabla15[[#This Row],[sbruto]]-Tabla15[[#This Row],[ISR]]-Tabla15[[#This Row],[SFS]]-Tabla15[[#This Row],[AFP]]-Tabla15[[#This Row],[sneto]]</f>
        <v>5954.3099999999977</v>
      </c>
      <c r="Q355" s="25">
        <v>18744.310000000001</v>
      </c>
      <c r="R355" s="48" t="str">
        <f>_xlfn.XLOOKUP(Tabla15[[#This Row],[cedula]],Tabla8[Numero Documento],Tabla8[Gen])</f>
        <v>F</v>
      </c>
      <c r="S355" s="48" t="str">
        <f>_xlfn.XLOOKUP(Tabla15[[#This Row],[cedula]],Tabla8[Numero Documento],Tabla8[Lugar Funciones Codigo])</f>
        <v>01.83.00.00.11.01</v>
      </c>
    </row>
    <row r="356" spans="1:19" hidden="1">
      <c r="A356" s="48" t="s">
        <v>2539</v>
      </c>
      <c r="B356" s="48" t="s">
        <v>1876</v>
      </c>
      <c r="C356" s="48" t="s">
        <v>2570</v>
      </c>
      <c r="D356" s="48" t="str">
        <f>Tabla15[[#This Row],[cedula]]&amp;Tabla15[[#This Row],[prog]]&amp;LEFT(Tabla15[[#This Row],[TIPO]],3)</f>
        <v>0011282603701FIJ</v>
      </c>
      <c r="E356" s="48" t="s">
        <v>217</v>
      </c>
      <c r="F356" s="48" t="s">
        <v>15</v>
      </c>
      <c r="G356" s="48" t="s">
        <v>1734</v>
      </c>
      <c r="H356" s="48" t="s">
        <v>11</v>
      </c>
      <c r="I356" s="73">
        <f>_xlfn.XLOOKUP(Tabla15[[#This Row],[cedula]],TCARRERA[CEDULA],TCARRERA[CATEGORIA DEL SERVIDOR],0)</f>
        <v>0</v>
      </c>
      <c r="J35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56" s="48" t="str">
        <f>IF(ISTEXT(Tabla15[[#This Row],[CARRERA]]),Tabla15[[#This Row],[CARRERA]],Tabla15[[#This Row],[STATUS]])</f>
        <v>FIJO</v>
      </c>
      <c r="L356" s="57">
        <v>26250</v>
      </c>
      <c r="M356" s="59"/>
      <c r="N356" s="57">
        <v>798</v>
      </c>
      <c r="O356" s="57">
        <v>753.38</v>
      </c>
      <c r="P356" s="25">
        <f>Tabla15[[#This Row],[sbruto]]-Tabla15[[#This Row],[ISR]]-Tabla15[[#This Row],[SFS]]-Tabla15[[#This Row],[AFP]]-Tabla15[[#This Row],[sneto]]</f>
        <v>16731.3</v>
      </c>
      <c r="Q356" s="25">
        <v>7967.32</v>
      </c>
      <c r="R356" s="48" t="str">
        <f>_xlfn.XLOOKUP(Tabla15[[#This Row],[cedula]],Tabla8[Numero Documento],Tabla8[Gen])</f>
        <v>M</v>
      </c>
      <c r="S356" s="48" t="str">
        <f>_xlfn.XLOOKUP(Tabla15[[#This Row],[cedula]],Tabla8[Numero Documento],Tabla8[Lugar Funciones Codigo])</f>
        <v>01.83.00.00.11.01</v>
      </c>
    </row>
    <row r="357" spans="1:19" hidden="1">
      <c r="A357" s="48" t="s">
        <v>2539</v>
      </c>
      <c r="B357" s="48" t="s">
        <v>1170</v>
      </c>
      <c r="C357" s="48" t="s">
        <v>2570</v>
      </c>
      <c r="D357" s="48" t="str">
        <f>Tabla15[[#This Row],[cedula]]&amp;Tabla15[[#This Row],[prog]]&amp;LEFT(Tabla15[[#This Row],[TIPO]],3)</f>
        <v>0011320018201FIJ</v>
      </c>
      <c r="E357" s="48" t="s">
        <v>218</v>
      </c>
      <c r="F357" s="48" t="s">
        <v>42</v>
      </c>
      <c r="G357" s="48" t="s">
        <v>1734</v>
      </c>
      <c r="H357" s="48" t="s">
        <v>11</v>
      </c>
      <c r="I357" s="73" t="str">
        <f>_xlfn.XLOOKUP(Tabla15[[#This Row],[cedula]],TCARRERA[CEDULA],TCARRERA[CATEGORIA DEL SERVIDOR],0)</f>
        <v>CARRERA ADMINISTRATIVA</v>
      </c>
      <c r="J35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7" s="48" t="str">
        <f>IF(ISTEXT(Tabla15[[#This Row],[CARRERA]]),Tabla15[[#This Row],[CARRERA]],Tabla15[[#This Row],[STATUS]])</f>
        <v>CARRERA ADMINISTRATIVA</v>
      </c>
      <c r="L357" s="57">
        <v>25000</v>
      </c>
      <c r="M357" s="61"/>
      <c r="N357" s="57">
        <v>760</v>
      </c>
      <c r="O357" s="57">
        <v>717.5</v>
      </c>
      <c r="P357" s="25">
        <f>Tabla15[[#This Row],[sbruto]]-Tabla15[[#This Row],[ISR]]-Tabla15[[#This Row],[SFS]]-Tabla15[[#This Row],[AFP]]-Tabla15[[#This Row],[sneto]]</f>
        <v>16308.3</v>
      </c>
      <c r="Q357" s="25">
        <v>7214.2</v>
      </c>
      <c r="R357" s="48" t="str">
        <f>_xlfn.XLOOKUP(Tabla15[[#This Row],[cedula]],Tabla8[Numero Documento],Tabla8[Gen])</f>
        <v>M</v>
      </c>
      <c r="S357" s="48" t="str">
        <f>_xlfn.XLOOKUP(Tabla15[[#This Row],[cedula]],Tabla8[Numero Documento],Tabla8[Lugar Funciones Codigo])</f>
        <v>01.83.00.00.11.01</v>
      </c>
    </row>
    <row r="358" spans="1:19" hidden="1">
      <c r="A358" s="48" t="s">
        <v>2539</v>
      </c>
      <c r="B358" s="48" t="s">
        <v>1830</v>
      </c>
      <c r="C358" s="48" t="s">
        <v>2570</v>
      </c>
      <c r="D358" s="48" t="str">
        <f>Tabla15[[#This Row],[cedula]]&amp;Tabla15[[#This Row],[prog]]&amp;LEFT(Tabla15[[#This Row],[TIPO]],3)</f>
        <v>0011677615401FIJ</v>
      </c>
      <c r="E358" s="48" t="s">
        <v>215</v>
      </c>
      <c r="F358" s="48" t="s">
        <v>42</v>
      </c>
      <c r="G358" s="48" t="s">
        <v>1734</v>
      </c>
      <c r="H358" s="48" t="s">
        <v>11</v>
      </c>
      <c r="I358" s="73">
        <f>_xlfn.XLOOKUP(Tabla15[[#This Row],[cedula]],TCARRERA[CEDULA],TCARRERA[CATEGORIA DEL SERVIDOR],0)</f>
        <v>0</v>
      </c>
      <c r="J358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8" s="48" t="str">
        <f>IF(ISTEXT(Tabla15[[#This Row],[CARRERA]]),Tabla15[[#This Row],[CARRERA]],Tabla15[[#This Row],[STATUS]])</f>
        <v>ESTATUTO SIMPLIFICADO</v>
      </c>
      <c r="L358" s="57">
        <v>22050</v>
      </c>
      <c r="M358" s="58"/>
      <c r="N358" s="57">
        <v>670.32</v>
      </c>
      <c r="O358" s="57">
        <v>632.84</v>
      </c>
      <c r="P358" s="25">
        <f>Tabla15[[#This Row],[sbruto]]-Tabla15[[#This Row],[ISR]]-Tabla15[[#This Row],[SFS]]-Tabla15[[#This Row],[AFP]]-Tabla15[[#This Row],[sneto]]</f>
        <v>16071.060000000001</v>
      </c>
      <c r="Q358" s="25">
        <v>4675.78</v>
      </c>
      <c r="R358" s="48" t="str">
        <f>_xlfn.XLOOKUP(Tabla15[[#This Row],[cedula]],Tabla8[Numero Documento],Tabla8[Gen])</f>
        <v>M</v>
      </c>
      <c r="S358" s="48" t="str">
        <f>_xlfn.XLOOKUP(Tabla15[[#This Row],[cedula]],Tabla8[Numero Documento],Tabla8[Lugar Funciones Codigo])</f>
        <v>01.83.00.00.11.01</v>
      </c>
    </row>
    <row r="359" spans="1:19" hidden="1">
      <c r="A359" s="48" t="s">
        <v>2539</v>
      </c>
      <c r="B359" s="48" t="s">
        <v>2005</v>
      </c>
      <c r="C359" s="48" t="s">
        <v>2570</v>
      </c>
      <c r="D359" s="48" t="str">
        <f>Tabla15[[#This Row],[cedula]]&amp;Tabla15[[#This Row],[prog]]&amp;LEFT(Tabla15[[#This Row],[TIPO]],3)</f>
        <v>0011637932201FIJ</v>
      </c>
      <c r="E359" s="48" t="s">
        <v>219</v>
      </c>
      <c r="F359" s="48" t="s">
        <v>42</v>
      </c>
      <c r="G359" s="48" t="s">
        <v>1734</v>
      </c>
      <c r="H359" s="48" t="s">
        <v>11</v>
      </c>
      <c r="I359" s="73">
        <f>_xlfn.XLOOKUP(Tabla15[[#This Row],[cedula]],TCARRERA[CEDULA],TCARRERA[CATEGORIA DEL SERVIDOR],0)</f>
        <v>0</v>
      </c>
      <c r="J359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48" t="str">
        <f>IF(ISTEXT(Tabla15[[#This Row],[CARRERA]]),Tabla15[[#This Row],[CARRERA]],Tabla15[[#This Row],[STATUS]])</f>
        <v>ESTATUTO SIMPLIFICADO</v>
      </c>
      <c r="L359" s="57">
        <v>22050</v>
      </c>
      <c r="M359" s="60"/>
      <c r="N359" s="57">
        <v>670.32</v>
      </c>
      <c r="O359" s="57">
        <v>632.84</v>
      </c>
      <c r="P359" s="25">
        <f>Tabla15[[#This Row],[sbruto]]-Tabla15[[#This Row],[ISR]]-Tabla15[[#This Row],[SFS]]-Tabla15[[#This Row],[AFP]]-Tabla15[[#This Row],[sneto]]</f>
        <v>13939.51</v>
      </c>
      <c r="Q359" s="25">
        <v>6807.33</v>
      </c>
      <c r="R359" s="48" t="str">
        <f>_xlfn.XLOOKUP(Tabla15[[#This Row],[cedula]],Tabla8[Numero Documento],Tabla8[Gen])</f>
        <v>M</v>
      </c>
      <c r="S359" s="48" t="str">
        <f>_xlfn.XLOOKUP(Tabla15[[#This Row],[cedula]],Tabla8[Numero Documento],Tabla8[Lugar Funciones Codigo])</f>
        <v>01.83.00.00.11.01</v>
      </c>
    </row>
    <row r="360" spans="1:19" hidden="1">
      <c r="A360" s="48" t="s">
        <v>2539</v>
      </c>
      <c r="B360" s="48" t="s">
        <v>3261</v>
      </c>
      <c r="C360" s="48" t="s">
        <v>2570</v>
      </c>
      <c r="D360" s="48" t="str">
        <f>Tabla15[[#This Row],[cedula]]&amp;Tabla15[[#This Row],[prog]]&amp;LEFT(Tabla15[[#This Row],[TIPO]],3)</f>
        <v>0970028027501FIJ</v>
      </c>
      <c r="E360" s="48" t="s">
        <v>3282</v>
      </c>
      <c r="F360" s="48" t="s">
        <v>214</v>
      </c>
      <c r="G360" s="48" t="s">
        <v>1734</v>
      </c>
      <c r="H360" s="48" t="s">
        <v>11</v>
      </c>
      <c r="I360" s="73">
        <f>_xlfn.XLOOKUP(Tabla15[[#This Row],[cedula]],TCARRERA[CEDULA],TCARRERA[CATEGORIA DEL SERVIDOR],0)</f>
        <v>0</v>
      </c>
      <c r="J360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0" s="48" t="str">
        <f>IF(ISTEXT(Tabla15[[#This Row],[CARRERA]]),Tabla15[[#This Row],[CARRERA]],Tabla15[[#This Row],[STATUS]])</f>
        <v>ESTATUTO SIMPLIFICADO</v>
      </c>
      <c r="L360" s="57">
        <v>22000</v>
      </c>
      <c r="M360" s="61"/>
      <c r="N360" s="57">
        <v>668.8</v>
      </c>
      <c r="O360" s="57">
        <v>631.4</v>
      </c>
      <c r="P360" s="25">
        <f>Tabla15[[#This Row],[sbruto]]-Tabla15[[#This Row],[ISR]]-Tabla15[[#This Row],[SFS]]-Tabla15[[#This Row],[AFP]]-Tabla15[[#This Row],[sneto]]</f>
        <v>25</v>
      </c>
      <c r="Q360" s="25">
        <v>20674.8</v>
      </c>
      <c r="R360" s="48" t="str">
        <f>_xlfn.XLOOKUP(Tabla15[[#This Row],[cedula]],Tabla8[Numero Documento],Tabla8[Gen])</f>
        <v>M</v>
      </c>
      <c r="S360" s="48" t="str">
        <f>_xlfn.XLOOKUP(Tabla15[[#This Row],[cedula]],Tabla8[Numero Documento],Tabla8[Lugar Funciones Codigo])</f>
        <v>01.83.00.00.11.01</v>
      </c>
    </row>
    <row r="361" spans="1:19" hidden="1">
      <c r="A361" s="48" t="s">
        <v>3190</v>
      </c>
      <c r="B361" s="48" t="s">
        <v>1790</v>
      </c>
      <c r="C361" s="48" t="s">
        <v>2570</v>
      </c>
      <c r="D361" s="48" t="str">
        <f>Tabla15[[#This Row],[cedula]]&amp;Tabla15[[#This Row],[prog]]&amp;LEFT(Tabla15[[#This Row],[TIPO]],3)</f>
        <v>0010072471501PRI</v>
      </c>
      <c r="E361" s="48" t="s">
        <v>212</v>
      </c>
      <c r="F361" s="48" t="s">
        <v>3162</v>
      </c>
      <c r="G361" s="48" t="s">
        <v>3337</v>
      </c>
      <c r="H361" s="48" t="s">
        <v>3161</v>
      </c>
      <c r="I361" s="73">
        <f>_xlfn.XLOOKUP(Tabla15[[#This Row],[cedula]],TCARRERA[CEDULA],TCARRERA[CATEGORIA DEL SERVIDOR],0)</f>
        <v>0</v>
      </c>
      <c r="J361" s="48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61" s="48" t="str">
        <f>IF(ISTEXT(Tabla15[[#This Row],[CARRERA]]),Tabla15[[#This Row],[CARRERA]],Tabla15[[#This Row],[STATUS]])</f>
        <v>PRIMA DE TRANSPORTE</v>
      </c>
      <c r="L361" s="57">
        <v>2500</v>
      </c>
      <c r="M361" s="61"/>
      <c r="N361" s="57"/>
      <c r="O361" s="57"/>
      <c r="P361" s="25">
        <f>Tabla15[[#This Row],[sbruto]]-Tabla15[[#This Row],[ISR]]-Tabla15[[#This Row],[SFS]]-Tabla15[[#This Row],[AFP]]-Tabla15[[#This Row],[sneto]]</f>
        <v>0</v>
      </c>
      <c r="Q361" s="25">
        <v>2500</v>
      </c>
      <c r="R361" s="48" t="str">
        <f>_xlfn.XLOOKUP(Tabla15[[#This Row],[cedula]],Tabla8[Numero Documento],Tabla8[Gen])</f>
        <v>M</v>
      </c>
      <c r="S361" s="48" t="str">
        <f>_xlfn.XLOOKUP(Tabla15[[#This Row],[cedula]],Tabla8[Numero Documento],Tabla8[Lugar Funciones Codigo])</f>
        <v>01.83.00.00.11.01</v>
      </c>
    </row>
    <row r="362" spans="1:19" hidden="1">
      <c r="A362" s="48" t="s">
        <v>3190</v>
      </c>
      <c r="B362" s="48" t="s">
        <v>1830</v>
      </c>
      <c r="C362" s="48" t="s">
        <v>2570</v>
      </c>
      <c r="D362" s="48" t="str">
        <f>Tabla15[[#This Row],[cedula]]&amp;Tabla15[[#This Row],[prog]]&amp;LEFT(Tabla15[[#This Row],[TIPO]],3)</f>
        <v>0011677615401PRI</v>
      </c>
      <c r="E362" s="48" t="s">
        <v>215</v>
      </c>
      <c r="F362" s="48" t="s">
        <v>42</v>
      </c>
      <c r="G362" s="48" t="s">
        <v>3337</v>
      </c>
      <c r="H362" s="48" t="s">
        <v>3161</v>
      </c>
      <c r="I362" s="73">
        <f>_xlfn.XLOOKUP(Tabla15[[#This Row],[cedula]],TCARRERA[CEDULA],TCARRERA[CATEGORIA DEL SERVIDOR],0)</f>
        <v>0</v>
      </c>
      <c r="J362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2" s="48" t="str">
        <f>IF(ISTEXT(Tabla15[[#This Row],[CARRERA]]),Tabla15[[#This Row],[CARRERA]],Tabla15[[#This Row],[STATUS]])</f>
        <v>ESTATUTO SIMPLIFICADO</v>
      </c>
      <c r="L362" s="57">
        <v>2500</v>
      </c>
      <c r="M362" s="57"/>
      <c r="N362" s="57"/>
      <c r="O362" s="57"/>
      <c r="P362" s="25">
        <f>Tabla15[[#This Row],[sbruto]]-Tabla15[[#This Row],[ISR]]-Tabla15[[#This Row],[SFS]]-Tabla15[[#This Row],[AFP]]-Tabla15[[#This Row],[sneto]]</f>
        <v>0</v>
      </c>
      <c r="Q362" s="25">
        <v>2500</v>
      </c>
      <c r="R362" s="48" t="str">
        <f>_xlfn.XLOOKUP(Tabla15[[#This Row],[cedula]],Tabla8[Numero Documento],Tabla8[Gen])</f>
        <v>M</v>
      </c>
      <c r="S362" s="48" t="str">
        <f>_xlfn.XLOOKUP(Tabla15[[#This Row],[cedula]],Tabla8[Numero Documento],Tabla8[Lugar Funciones Codigo])</f>
        <v>01.83.00.00.11.01</v>
      </c>
    </row>
    <row r="363" spans="1:19" hidden="1">
      <c r="A363" s="48" t="s">
        <v>3190</v>
      </c>
      <c r="B363" s="48" t="s">
        <v>1876</v>
      </c>
      <c r="C363" s="48" t="s">
        <v>2570</v>
      </c>
      <c r="D363" s="48" t="str">
        <f>Tabla15[[#This Row],[cedula]]&amp;Tabla15[[#This Row],[prog]]&amp;LEFT(Tabla15[[#This Row],[TIPO]],3)</f>
        <v>0011282603701PRI</v>
      </c>
      <c r="E363" s="48" t="s">
        <v>217</v>
      </c>
      <c r="F363" s="48" t="s">
        <v>3162</v>
      </c>
      <c r="G363" s="48" t="s">
        <v>3337</v>
      </c>
      <c r="H363" s="48" t="s">
        <v>3161</v>
      </c>
      <c r="I363" s="73">
        <f>_xlfn.XLOOKUP(Tabla15[[#This Row],[cedula]],TCARRERA[CEDULA],TCARRERA[CATEGORIA DEL SERVIDOR],0)</f>
        <v>0</v>
      </c>
      <c r="J363" s="48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63" s="48" t="str">
        <f>IF(ISTEXT(Tabla15[[#This Row],[CARRERA]]),Tabla15[[#This Row],[CARRERA]],Tabla15[[#This Row],[STATUS]])</f>
        <v>PRIMA DE TRANSPORTE</v>
      </c>
      <c r="L363" s="57">
        <v>2500</v>
      </c>
      <c r="M363" s="61"/>
      <c r="N363" s="57"/>
      <c r="O363" s="57"/>
      <c r="P363" s="25">
        <f>Tabla15[[#This Row],[sbruto]]-Tabla15[[#This Row],[ISR]]-Tabla15[[#This Row],[SFS]]-Tabla15[[#This Row],[AFP]]-Tabla15[[#This Row],[sneto]]</f>
        <v>0</v>
      </c>
      <c r="Q363" s="25">
        <v>2500</v>
      </c>
      <c r="R363" s="48" t="str">
        <f>_xlfn.XLOOKUP(Tabla15[[#This Row],[cedula]],Tabla8[Numero Documento],Tabla8[Gen])</f>
        <v>M</v>
      </c>
      <c r="S363" s="48" t="str">
        <f>_xlfn.XLOOKUP(Tabla15[[#This Row],[cedula]],Tabla8[Numero Documento],Tabla8[Lugar Funciones Codigo])</f>
        <v>01.83.00.00.11.01</v>
      </c>
    </row>
    <row r="364" spans="1:19" hidden="1">
      <c r="A364" s="48" t="s">
        <v>3190</v>
      </c>
      <c r="B364" s="48" t="s">
        <v>1170</v>
      </c>
      <c r="C364" s="48" t="s">
        <v>2570</v>
      </c>
      <c r="D364" s="48" t="str">
        <f>Tabla15[[#This Row],[cedula]]&amp;Tabla15[[#This Row],[prog]]&amp;LEFT(Tabla15[[#This Row],[TIPO]],3)</f>
        <v>0011320018201PRI</v>
      </c>
      <c r="E364" s="48" t="s">
        <v>218</v>
      </c>
      <c r="F364" s="48" t="s">
        <v>42</v>
      </c>
      <c r="G364" s="48" t="s">
        <v>3337</v>
      </c>
      <c r="H364" s="48" t="s">
        <v>3161</v>
      </c>
      <c r="I364" s="73" t="str">
        <f>_xlfn.XLOOKUP(Tabla15[[#This Row],[cedula]],TCARRERA[CEDULA],TCARRERA[CATEGORIA DEL SERVIDOR],0)</f>
        <v>CARRERA ADMINISTRATIVA</v>
      </c>
      <c r="J36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48" t="str">
        <f>IF(ISTEXT(Tabla15[[#This Row],[CARRERA]]),Tabla15[[#This Row],[CARRERA]],Tabla15[[#This Row],[STATUS]])</f>
        <v>CARRERA ADMINISTRATIVA</v>
      </c>
      <c r="L364" s="57">
        <v>2500</v>
      </c>
      <c r="M364" s="58"/>
      <c r="N364" s="57"/>
      <c r="O364" s="57"/>
      <c r="P364" s="25">
        <f>Tabla15[[#This Row],[sbruto]]-Tabla15[[#This Row],[ISR]]-Tabla15[[#This Row],[SFS]]-Tabla15[[#This Row],[AFP]]-Tabla15[[#This Row],[sneto]]</f>
        <v>0</v>
      </c>
      <c r="Q364" s="25">
        <v>2500</v>
      </c>
      <c r="R364" s="48" t="str">
        <f>_xlfn.XLOOKUP(Tabla15[[#This Row],[cedula]],Tabla8[Numero Documento],Tabla8[Gen])</f>
        <v>M</v>
      </c>
      <c r="S364" s="48" t="str">
        <f>_xlfn.XLOOKUP(Tabla15[[#This Row],[cedula]],Tabla8[Numero Documento],Tabla8[Lugar Funciones Codigo])</f>
        <v>01.83.00.00.11.01</v>
      </c>
    </row>
    <row r="365" spans="1:19" hidden="1">
      <c r="A365" s="48" t="s">
        <v>3190</v>
      </c>
      <c r="B365" s="48" t="s">
        <v>2005</v>
      </c>
      <c r="C365" s="48" t="s">
        <v>2570</v>
      </c>
      <c r="D365" s="48" t="str">
        <f>Tabla15[[#This Row],[cedula]]&amp;Tabla15[[#This Row],[prog]]&amp;LEFT(Tabla15[[#This Row],[TIPO]],3)</f>
        <v>0011637932201PRI</v>
      </c>
      <c r="E365" s="48" t="s">
        <v>219</v>
      </c>
      <c r="F365" s="48" t="s">
        <v>42</v>
      </c>
      <c r="G365" s="48" t="s">
        <v>3337</v>
      </c>
      <c r="H365" s="48" t="s">
        <v>3161</v>
      </c>
      <c r="I365" s="73">
        <f>_xlfn.XLOOKUP(Tabla15[[#This Row],[cedula]],TCARRERA[CEDULA],TCARRERA[CATEGORIA DEL SERVIDOR],0)</f>
        <v>0</v>
      </c>
      <c r="J365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5" s="48" t="str">
        <f>IF(ISTEXT(Tabla15[[#This Row],[CARRERA]]),Tabla15[[#This Row],[CARRERA]],Tabla15[[#This Row],[STATUS]])</f>
        <v>ESTATUTO SIMPLIFICADO</v>
      </c>
      <c r="L365" s="57">
        <v>2500</v>
      </c>
      <c r="M365" s="61"/>
      <c r="N365" s="57"/>
      <c r="O365" s="57"/>
      <c r="P365" s="25">
        <f>Tabla15[[#This Row],[sbruto]]-Tabla15[[#This Row],[ISR]]-Tabla15[[#This Row],[SFS]]-Tabla15[[#This Row],[AFP]]-Tabla15[[#This Row],[sneto]]</f>
        <v>0</v>
      </c>
      <c r="Q365" s="25">
        <v>2500</v>
      </c>
      <c r="R365" s="48" t="str">
        <f>_xlfn.XLOOKUP(Tabla15[[#This Row],[cedula]],Tabla8[Numero Documento],Tabla8[Gen])</f>
        <v>M</v>
      </c>
      <c r="S365" s="48" t="str">
        <f>_xlfn.XLOOKUP(Tabla15[[#This Row],[cedula]],Tabla8[Numero Documento],Tabla8[Lugar Funciones Codigo])</f>
        <v>01.83.00.00.11.01</v>
      </c>
    </row>
    <row r="366" spans="1:19">
      <c r="A366" s="48" t="s">
        <v>2538</v>
      </c>
      <c r="B366" s="48" t="s">
        <v>2312</v>
      </c>
      <c r="C366" s="48" t="s">
        <v>2570</v>
      </c>
      <c r="D366" s="48" t="str">
        <f>Tabla15[[#This Row],[cedula]]&amp;Tabla15[[#This Row],[prog]]&amp;LEFT(Tabla15[[#This Row],[TIPO]],3)</f>
        <v>0410015687801TEM</v>
      </c>
      <c r="E366" s="48" t="s">
        <v>2776</v>
      </c>
      <c r="F366" s="48" t="s">
        <v>129</v>
      </c>
      <c r="G366" s="48" t="s">
        <v>261</v>
      </c>
      <c r="H366" s="48" t="s">
        <v>2795</v>
      </c>
      <c r="I366" s="73">
        <f>_xlfn.XLOOKUP(Tabla15[[#This Row],[cedula]],TCARRERA[CEDULA],TCARRERA[CATEGORIA DEL SERVIDOR],0)</f>
        <v>0</v>
      </c>
      <c r="J366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6" s="48" t="str">
        <f>IF(ISTEXT(Tabla15[[#This Row],[CARRERA]]),Tabla15[[#This Row],[CARRERA]],Tabla15[[#This Row],[STATUS]])</f>
        <v>TEMPORALES</v>
      </c>
      <c r="L366" s="57">
        <v>110000</v>
      </c>
      <c r="M366" s="58">
        <v>14457.62</v>
      </c>
      <c r="N366" s="57">
        <v>3344</v>
      </c>
      <c r="O366" s="57">
        <v>3157</v>
      </c>
      <c r="P366" s="25">
        <f>Tabla15[[#This Row],[sbruto]]-Tabla15[[#This Row],[ISR]]-Tabla15[[#This Row],[SFS]]-Tabla15[[#This Row],[AFP]]-Tabla15[[#This Row],[sneto]]</f>
        <v>1579.4800000000105</v>
      </c>
      <c r="Q366" s="25">
        <v>87461.9</v>
      </c>
      <c r="R366" s="48" t="str">
        <f>_xlfn.XLOOKUP(Tabla15[[#This Row],[cedula]],Tabla8[Numero Documento],Tabla8[Gen])</f>
        <v>F</v>
      </c>
      <c r="S366" s="48" t="str">
        <f>_xlfn.XLOOKUP(Tabla15[[#This Row],[cedula]],Tabla8[Numero Documento],Tabla8[Lugar Funciones Codigo])</f>
        <v>01.83.00.00.11.02</v>
      </c>
    </row>
    <row r="367" spans="1:19" hidden="1">
      <c r="A367" s="48" t="s">
        <v>2539</v>
      </c>
      <c r="B367" s="48" t="s">
        <v>2674</v>
      </c>
      <c r="C367" s="48" t="s">
        <v>2570</v>
      </c>
      <c r="D367" s="48" t="str">
        <f>Tabla15[[#This Row],[cedula]]&amp;Tabla15[[#This Row],[prog]]&amp;LEFT(Tabla15[[#This Row],[TIPO]],3)</f>
        <v>0410019541301FIJ</v>
      </c>
      <c r="E367" s="48" t="s">
        <v>2658</v>
      </c>
      <c r="F367" s="48" t="s">
        <v>30</v>
      </c>
      <c r="G367" s="48" t="s">
        <v>261</v>
      </c>
      <c r="H367" s="48" t="s">
        <v>11</v>
      </c>
      <c r="I367" s="73">
        <f>_xlfn.XLOOKUP(Tabla15[[#This Row],[cedula]],TCARRERA[CEDULA],TCARRERA[CATEGORIA DEL SERVIDOR],0)</f>
        <v>0</v>
      </c>
      <c r="J367" s="7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7" s="48" t="str">
        <f>IF(ISTEXT(Tabla15[[#This Row],[CARRERA]]),Tabla15[[#This Row],[CARRERA]],Tabla15[[#This Row],[STATUS]])</f>
        <v>ESTATUTO SIMPLIFICADO</v>
      </c>
      <c r="L367" s="57">
        <v>36000</v>
      </c>
      <c r="M367" s="61"/>
      <c r="N367" s="57">
        <v>1094.4000000000001</v>
      </c>
      <c r="O367" s="57">
        <v>1033.2</v>
      </c>
      <c r="P367" s="25">
        <f>Tabla15[[#This Row],[sbruto]]-Tabla15[[#This Row],[ISR]]-Tabla15[[#This Row],[SFS]]-Tabla15[[#This Row],[AFP]]-Tabla15[[#This Row],[sneto]]</f>
        <v>4611</v>
      </c>
      <c r="Q367" s="25">
        <v>29261.4</v>
      </c>
      <c r="R367" s="48" t="str">
        <f>_xlfn.XLOOKUP(Tabla15[[#This Row],[cedula]],Tabla8[Numero Documento],Tabla8[Gen])</f>
        <v>M</v>
      </c>
      <c r="S367" s="48" t="str">
        <f>_xlfn.XLOOKUP(Tabla15[[#This Row],[cedula]],Tabla8[Numero Documento],Tabla8[Lugar Funciones Codigo])</f>
        <v>01.83.00.00.11.02</v>
      </c>
    </row>
    <row r="368" spans="1:19" hidden="1">
      <c r="A368" s="48" t="s">
        <v>2539</v>
      </c>
      <c r="B368" s="48" t="s">
        <v>1871</v>
      </c>
      <c r="C368" s="48" t="s">
        <v>2570</v>
      </c>
      <c r="D368" s="48" t="str">
        <f>Tabla15[[#This Row],[cedula]]&amp;Tabla15[[#This Row],[prog]]&amp;LEFT(Tabla15[[#This Row],[TIPO]],3)</f>
        <v>0010025001801FIJ</v>
      </c>
      <c r="E368" s="48" t="s">
        <v>1513</v>
      </c>
      <c r="F368" s="48" t="s">
        <v>30</v>
      </c>
      <c r="G368" s="48" t="s">
        <v>261</v>
      </c>
      <c r="H368" s="48" t="s">
        <v>11</v>
      </c>
      <c r="I368" s="73">
        <f>_xlfn.XLOOKUP(Tabla15[[#This Row],[cedula]],TCARRERA[CEDULA],TCARRERA[CATEGORIA DEL SERVIDOR],0)</f>
        <v>0</v>
      </c>
      <c r="J368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8" s="48" t="str">
        <f>IF(ISTEXT(Tabla15[[#This Row],[CARRERA]]),Tabla15[[#This Row],[CARRERA]],Tabla15[[#This Row],[STATUS]])</f>
        <v>ESTATUTO SIMPLIFICADO</v>
      </c>
      <c r="L368" s="57">
        <v>36000</v>
      </c>
      <c r="M368" s="60"/>
      <c r="N368" s="57">
        <v>1094.4000000000001</v>
      </c>
      <c r="O368" s="57">
        <v>1033.2</v>
      </c>
      <c r="P368" s="25">
        <f>Tabla15[[#This Row],[sbruto]]-Tabla15[[#This Row],[ISR]]-Tabla15[[#This Row],[SFS]]-Tabla15[[#This Row],[AFP]]-Tabla15[[#This Row],[sneto]]</f>
        <v>25</v>
      </c>
      <c r="Q368" s="25">
        <v>33847.4</v>
      </c>
      <c r="R368" s="48" t="str">
        <f>_xlfn.XLOOKUP(Tabla15[[#This Row],[cedula]],Tabla8[Numero Documento],Tabla8[Gen])</f>
        <v>M</v>
      </c>
      <c r="S368" s="48" t="str">
        <f>_xlfn.XLOOKUP(Tabla15[[#This Row],[cedula]],Tabla8[Numero Documento],Tabla8[Lugar Funciones Codigo])</f>
        <v>01.83.00.00.11.02</v>
      </c>
    </row>
    <row r="369" spans="1:19" hidden="1">
      <c r="A369" s="48" t="s">
        <v>2539</v>
      </c>
      <c r="B369" s="48" t="s">
        <v>1983</v>
      </c>
      <c r="C369" s="48" t="s">
        <v>2570</v>
      </c>
      <c r="D369" s="48" t="str">
        <f>Tabla15[[#This Row],[cedula]]&amp;Tabla15[[#This Row],[prog]]&amp;LEFT(Tabla15[[#This Row],[TIPO]],3)</f>
        <v>0011359801501FIJ</v>
      </c>
      <c r="E369" s="48" t="s">
        <v>1014</v>
      </c>
      <c r="F369" s="48" t="s">
        <v>120</v>
      </c>
      <c r="G369" s="48" t="s">
        <v>261</v>
      </c>
      <c r="H369" s="48" t="s">
        <v>11</v>
      </c>
      <c r="I369" s="73">
        <f>_xlfn.XLOOKUP(Tabla15[[#This Row],[cedula]],TCARRERA[CEDULA],TCARRERA[CATEGORIA DEL SERVIDOR],0)</f>
        <v>0</v>
      </c>
      <c r="J369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48" t="str">
        <f>IF(ISTEXT(Tabla15[[#This Row],[CARRERA]]),Tabla15[[#This Row],[CARRERA]],Tabla15[[#This Row],[STATUS]])</f>
        <v>ESTATUTO SIMPLIFICADO</v>
      </c>
      <c r="L369" s="57">
        <v>35000</v>
      </c>
      <c r="M369" s="59"/>
      <c r="N369" s="57">
        <v>1064</v>
      </c>
      <c r="O369" s="57">
        <v>1004.5</v>
      </c>
      <c r="P369" s="25">
        <f>Tabla15[[#This Row],[sbruto]]-Tabla15[[#This Row],[ISR]]-Tabla15[[#This Row],[SFS]]-Tabla15[[#This Row],[AFP]]-Tabla15[[#This Row],[sneto]]</f>
        <v>11713.41</v>
      </c>
      <c r="Q369" s="25">
        <v>21218.09</v>
      </c>
      <c r="R369" s="48" t="str">
        <f>_xlfn.XLOOKUP(Tabla15[[#This Row],[cedula]],Tabla8[Numero Documento],Tabla8[Gen])</f>
        <v>M</v>
      </c>
      <c r="S369" s="48" t="str">
        <f>_xlfn.XLOOKUP(Tabla15[[#This Row],[cedula]],Tabla8[Numero Documento],Tabla8[Lugar Funciones Codigo])</f>
        <v>01.83.00.00.11.02</v>
      </c>
    </row>
    <row r="370" spans="1:19" hidden="1">
      <c r="A370" s="48" t="s">
        <v>2539</v>
      </c>
      <c r="B370" s="48" t="s">
        <v>1919</v>
      </c>
      <c r="C370" s="48" t="s">
        <v>2570</v>
      </c>
      <c r="D370" s="48" t="str">
        <f>Tabla15[[#This Row],[cedula]]&amp;Tabla15[[#This Row],[prog]]&amp;LEFT(Tabla15[[#This Row],[TIPO]],3)</f>
        <v>0011817617101FIJ</v>
      </c>
      <c r="E370" s="48" t="s">
        <v>1016</v>
      </c>
      <c r="F370" s="48" t="s">
        <v>169</v>
      </c>
      <c r="G370" s="48" t="s">
        <v>261</v>
      </c>
      <c r="H370" s="48" t="s">
        <v>11</v>
      </c>
      <c r="I370" s="73">
        <f>_xlfn.XLOOKUP(Tabla15[[#This Row],[cedula]],TCARRERA[CEDULA],TCARRERA[CATEGORIA DEL SERVIDOR],0)</f>
        <v>0</v>
      </c>
      <c r="J370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48" t="str">
        <f>IF(ISTEXT(Tabla15[[#This Row],[CARRERA]]),Tabla15[[#This Row],[CARRERA]],Tabla15[[#This Row],[STATUS]])</f>
        <v>ESTATUTO SIMPLIFICADO</v>
      </c>
      <c r="L370" s="57">
        <v>31600</v>
      </c>
      <c r="M370" s="60"/>
      <c r="N370" s="57">
        <v>960.64</v>
      </c>
      <c r="O370" s="57">
        <v>906.92</v>
      </c>
      <c r="P370" s="25">
        <f>Tabla15[[#This Row],[sbruto]]-Tabla15[[#This Row],[ISR]]-Tabla15[[#This Row],[SFS]]-Tabla15[[#This Row],[AFP]]-Tabla15[[#This Row],[sneto]]</f>
        <v>25.000000000003638</v>
      </c>
      <c r="Q370" s="25">
        <v>29707.439999999999</v>
      </c>
      <c r="R370" s="48" t="str">
        <f>_xlfn.XLOOKUP(Tabla15[[#This Row],[cedula]],Tabla8[Numero Documento],Tabla8[Gen])</f>
        <v>F</v>
      </c>
      <c r="S370" s="48" t="str">
        <f>_xlfn.XLOOKUP(Tabla15[[#This Row],[cedula]],Tabla8[Numero Documento],Tabla8[Lugar Funciones Codigo])</f>
        <v>01.83.00.00.11.02</v>
      </c>
    </row>
    <row r="371" spans="1:19" hidden="1">
      <c r="A371" s="48" t="s">
        <v>2539</v>
      </c>
      <c r="B371" s="48" t="s">
        <v>1812</v>
      </c>
      <c r="C371" s="48" t="s">
        <v>2570</v>
      </c>
      <c r="D371" s="48" t="str">
        <f>Tabla15[[#This Row],[cedula]]&amp;Tabla15[[#This Row],[prog]]&amp;LEFT(Tabla15[[#This Row],[TIPO]],3)</f>
        <v>4021116593701FIJ</v>
      </c>
      <c r="E371" s="48" t="s">
        <v>1020</v>
      </c>
      <c r="F371" s="48" t="s">
        <v>10</v>
      </c>
      <c r="G371" s="48" t="s">
        <v>261</v>
      </c>
      <c r="H371" s="48" t="s">
        <v>11</v>
      </c>
      <c r="I371" s="73">
        <f>_xlfn.XLOOKUP(Tabla15[[#This Row],[cedula]],TCARRERA[CEDULA],TCARRERA[CATEGORIA DEL SERVIDOR],0)</f>
        <v>0</v>
      </c>
      <c r="J37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48" t="str">
        <f>IF(ISTEXT(Tabla15[[#This Row],[CARRERA]]),Tabla15[[#This Row],[CARRERA]],Tabla15[[#This Row],[STATUS]])</f>
        <v>ESTATUTO SIMPLIFICADO</v>
      </c>
      <c r="L371" s="57">
        <v>24000</v>
      </c>
      <c r="M371" s="59"/>
      <c r="N371" s="60">
        <v>729.6</v>
      </c>
      <c r="O371" s="60">
        <v>688.8</v>
      </c>
      <c r="P371" s="25">
        <f>Tabla15[[#This Row],[sbruto]]-Tabla15[[#This Row],[ISR]]-Tabla15[[#This Row],[SFS]]-Tabla15[[#This Row],[AFP]]-Tabla15[[#This Row],[sneto]]</f>
        <v>7773.2800000000025</v>
      </c>
      <c r="Q371" s="25">
        <v>14808.32</v>
      </c>
      <c r="R371" s="48" t="str">
        <f>_xlfn.XLOOKUP(Tabla15[[#This Row],[cedula]],Tabla8[Numero Documento],Tabla8[Gen])</f>
        <v>F</v>
      </c>
      <c r="S371" s="48" t="str">
        <f>_xlfn.XLOOKUP(Tabla15[[#This Row],[cedula]],Tabla8[Numero Documento],Tabla8[Lugar Funciones Codigo])</f>
        <v>01.83.00.00.11.02</v>
      </c>
    </row>
    <row r="372" spans="1:19" hidden="1">
      <c r="A372" s="48" t="s">
        <v>2539</v>
      </c>
      <c r="B372" s="48" t="s">
        <v>1796</v>
      </c>
      <c r="C372" s="48" t="s">
        <v>2570</v>
      </c>
      <c r="D372" s="48" t="str">
        <f>Tabla15[[#This Row],[cedula]]&amp;Tabla15[[#This Row],[prog]]&amp;LEFT(Tabla15[[#This Row],[TIPO]],3)</f>
        <v>0011436002701FIJ</v>
      </c>
      <c r="E372" s="48" t="s">
        <v>1388</v>
      </c>
      <c r="F372" s="48" t="s">
        <v>27</v>
      </c>
      <c r="G372" s="48" t="s">
        <v>261</v>
      </c>
      <c r="H372" s="48" t="s">
        <v>11</v>
      </c>
      <c r="I372" s="73">
        <f>_xlfn.XLOOKUP(Tabla15[[#This Row],[cedula]],TCARRERA[CEDULA],TCARRERA[CATEGORIA DEL SERVIDOR],0)</f>
        <v>0</v>
      </c>
      <c r="J372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48" t="str">
        <f>IF(ISTEXT(Tabla15[[#This Row],[CARRERA]]),Tabla15[[#This Row],[CARRERA]],Tabla15[[#This Row],[STATUS]])</f>
        <v>ESTATUTO SIMPLIFICADO</v>
      </c>
      <c r="L372" s="57">
        <v>16500</v>
      </c>
      <c r="M372" s="60"/>
      <c r="N372" s="60">
        <v>501.6</v>
      </c>
      <c r="O372" s="60">
        <v>473.55</v>
      </c>
      <c r="P372" s="25">
        <f>Tabla15[[#This Row],[sbruto]]-Tabla15[[#This Row],[ISR]]-Tabla15[[#This Row],[SFS]]-Tabla15[[#This Row],[AFP]]-Tabla15[[#This Row],[sneto]]</f>
        <v>25</v>
      </c>
      <c r="Q372" s="25">
        <v>15499.85</v>
      </c>
      <c r="R372" s="48" t="str">
        <f>_xlfn.XLOOKUP(Tabla15[[#This Row],[cedula]],Tabla8[Numero Documento],Tabla8[Gen])</f>
        <v>M</v>
      </c>
      <c r="S372" s="48" t="str">
        <f>_xlfn.XLOOKUP(Tabla15[[#This Row],[cedula]],Tabla8[Numero Documento],Tabla8[Lugar Funciones Codigo])</f>
        <v>01.83.00.00.11.02</v>
      </c>
    </row>
    <row r="373" spans="1:19" hidden="1">
      <c r="A373" s="48" t="s">
        <v>2539</v>
      </c>
      <c r="B373" s="48" t="s">
        <v>1791</v>
      </c>
      <c r="C373" s="48" t="s">
        <v>2570</v>
      </c>
      <c r="D373" s="48" t="str">
        <f>Tabla15[[#This Row],[cedula]]&amp;Tabla15[[#This Row],[prog]]&amp;LEFT(Tabla15[[#This Row],[TIPO]],3)</f>
        <v>1360016913301FIJ</v>
      </c>
      <c r="E373" s="48" t="s">
        <v>1387</v>
      </c>
      <c r="F373" s="48" t="s">
        <v>8</v>
      </c>
      <c r="G373" s="48" t="s">
        <v>261</v>
      </c>
      <c r="H373" s="48" t="s">
        <v>11</v>
      </c>
      <c r="I373" s="73">
        <f>_xlfn.XLOOKUP(Tabla15[[#This Row],[cedula]],TCARRERA[CEDULA],TCARRERA[CATEGORIA DEL SERVIDOR],0)</f>
        <v>0</v>
      </c>
      <c r="J373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3" s="48" t="str">
        <f>IF(ISTEXT(Tabla15[[#This Row],[CARRERA]]),Tabla15[[#This Row],[CARRERA]],Tabla15[[#This Row],[STATUS]])</f>
        <v>ESTATUTO SIMPLIFICADO</v>
      </c>
      <c r="L373" s="57">
        <v>16000</v>
      </c>
      <c r="M373" s="60"/>
      <c r="N373" s="60">
        <v>486.4</v>
      </c>
      <c r="O373" s="60">
        <v>459.2</v>
      </c>
      <c r="P373" s="25">
        <f>Tabla15[[#This Row],[sbruto]]-Tabla15[[#This Row],[ISR]]-Tabla15[[#This Row],[SFS]]-Tabla15[[#This Row],[AFP]]-Tabla15[[#This Row],[sneto]]</f>
        <v>3071</v>
      </c>
      <c r="Q373" s="25">
        <v>11983.4</v>
      </c>
      <c r="R373" s="48" t="str">
        <f>_xlfn.XLOOKUP(Tabla15[[#This Row],[cedula]],Tabla8[Numero Documento],Tabla8[Gen])</f>
        <v>M</v>
      </c>
      <c r="S373" s="48" t="str">
        <f>_xlfn.XLOOKUP(Tabla15[[#This Row],[cedula]],Tabla8[Numero Documento],Tabla8[Lugar Funciones Codigo])</f>
        <v>01.83.00.00.11.02</v>
      </c>
    </row>
    <row r="374" spans="1:19" hidden="1">
      <c r="A374" s="48" t="s">
        <v>2539</v>
      </c>
      <c r="B374" s="48" t="s">
        <v>2003</v>
      </c>
      <c r="C374" s="48" t="s">
        <v>2570</v>
      </c>
      <c r="D374" s="48" t="str">
        <f>Tabla15[[#This Row],[cedula]]&amp;Tabla15[[#This Row],[prog]]&amp;LEFT(Tabla15[[#This Row],[TIPO]],3)</f>
        <v>0011944415601FIJ</v>
      </c>
      <c r="E374" s="48" t="s">
        <v>1394</v>
      </c>
      <c r="F374" s="48" t="s">
        <v>402</v>
      </c>
      <c r="G374" s="48" t="s">
        <v>261</v>
      </c>
      <c r="H374" s="48" t="s">
        <v>11</v>
      </c>
      <c r="I374" s="73">
        <f>_xlfn.XLOOKUP(Tabla15[[#This Row],[cedula]],TCARRERA[CEDULA],TCARRERA[CATEGORIA DEL SERVIDOR],0)</f>
        <v>0</v>
      </c>
      <c r="J37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48" t="str">
        <f>IF(ISTEXT(Tabla15[[#This Row],[CARRERA]]),Tabla15[[#This Row],[CARRERA]],Tabla15[[#This Row],[STATUS]])</f>
        <v>ESTATUTO SIMPLIFICADO</v>
      </c>
      <c r="L374" s="57">
        <v>15000</v>
      </c>
      <c r="M374" s="61"/>
      <c r="N374" s="57">
        <v>456</v>
      </c>
      <c r="O374" s="57">
        <v>430.5</v>
      </c>
      <c r="P374" s="25">
        <f>Tabla15[[#This Row],[sbruto]]-Tabla15[[#This Row],[ISR]]-Tabla15[[#This Row],[SFS]]-Tabla15[[#This Row],[AFP]]-Tabla15[[#This Row],[sneto]]</f>
        <v>25</v>
      </c>
      <c r="Q374" s="25">
        <v>14088.5</v>
      </c>
      <c r="R374" s="48" t="str">
        <f>_xlfn.XLOOKUP(Tabla15[[#This Row],[cedula]],Tabla8[Numero Documento],Tabla8[Gen])</f>
        <v>M</v>
      </c>
      <c r="S374" s="48" t="str">
        <f>_xlfn.XLOOKUP(Tabla15[[#This Row],[cedula]],Tabla8[Numero Documento],Tabla8[Lugar Funciones Codigo])</f>
        <v>01.83.00.00.11.02</v>
      </c>
    </row>
    <row r="375" spans="1:19">
      <c r="A375" s="48" t="s">
        <v>2538</v>
      </c>
      <c r="B375" s="48" t="s">
        <v>2371</v>
      </c>
      <c r="C375" s="48" t="s">
        <v>2570</v>
      </c>
      <c r="D375" s="48" t="str">
        <f>Tabla15[[#This Row],[cedula]]&amp;Tabla15[[#This Row],[prog]]&amp;LEFT(Tabla15[[#This Row],[TIPO]],3)</f>
        <v>2230022027801TEM</v>
      </c>
      <c r="E375" s="48" t="s">
        <v>2370</v>
      </c>
      <c r="F375" s="48" t="s">
        <v>129</v>
      </c>
      <c r="G375" s="48" t="s">
        <v>591</v>
      </c>
      <c r="H375" s="48" t="s">
        <v>2795</v>
      </c>
      <c r="I375" s="73">
        <f>_xlfn.XLOOKUP(Tabla15[[#This Row],[cedula]],TCARRERA[CEDULA],TCARRERA[CATEGORIA DEL SERVIDOR],0)</f>
        <v>0</v>
      </c>
      <c r="J37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5" s="48" t="str">
        <f>IF(ISTEXT(Tabla15[[#This Row],[CARRERA]]),Tabla15[[#This Row],[CARRERA]],Tabla15[[#This Row],[STATUS]])</f>
        <v>TEMPORALES</v>
      </c>
      <c r="L375" s="57">
        <v>80000</v>
      </c>
      <c r="M375" s="59">
        <v>7400.87</v>
      </c>
      <c r="N375" s="57">
        <v>2432</v>
      </c>
      <c r="O375" s="57">
        <v>2296</v>
      </c>
      <c r="P375" s="25">
        <f>Tabla15[[#This Row],[sbruto]]-Tabla15[[#This Row],[ISR]]-Tabla15[[#This Row],[SFS]]-Tabla15[[#This Row],[AFP]]-Tabla15[[#This Row],[sneto]]</f>
        <v>2471.0000000000073</v>
      </c>
      <c r="Q375" s="25">
        <v>65400.13</v>
      </c>
      <c r="R375" s="48" t="str">
        <f>_xlfn.XLOOKUP(Tabla15[[#This Row],[cedula]],Tabla8[Numero Documento],Tabla8[Gen])</f>
        <v>M</v>
      </c>
      <c r="S375" s="48" t="str">
        <f>_xlfn.XLOOKUP(Tabla15[[#This Row],[cedula]],Tabla8[Numero Documento],Tabla8[Lugar Funciones Codigo])</f>
        <v>01.83.00.00.11.02.01</v>
      </c>
    </row>
    <row r="376" spans="1:19">
      <c r="A376" s="48" t="s">
        <v>2538</v>
      </c>
      <c r="B376" s="48" t="s">
        <v>2799</v>
      </c>
      <c r="C376" s="48" t="s">
        <v>2570</v>
      </c>
      <c r="D376" s="48" t="str">
        <f>Tabla15[[#This Row],[cedula]]&amp;Tabla15[[#This Row],[prog]]&amp;LEFT(Tabla15[[#This Row],[TIPO]],3)</f>
        <v>0011891359901TEM</v>
      </c>
      <c r="E376" s="48" t="s">
        <v>2798</v>
      </c>
      <c r="F376" s="48" t="s">
        <v>256</v>
      </c>
      <c r="G376" s="48" t="s">
        <v>591</v>
      </c>
      <c r="H376" s="48" t="s">
        <v>2795</v>
      </c>
      <c r="I376" s="73">
        <f>_xlfn.XLOOKUP(Tabla15[[#This Row],[cedula]],TCARRERA[CEDULA],TCARRERA[CATEGORIA DEL SERVIDOR],0)</f>
        <v>0</v>
      </c>
      <c r="J376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6" s="48" t="str">
        <f>IF(ISTEXT(Tabla15[[#This Row],[CARRERA]]),Tabla15[[#This Row],[CARRERA]],Tabla15[[#This Row],[STATUS]])</f>
        <v>TEMPORALES</v>
      </c>
      <c r="L376" s="57">
        <v>60000</v>
      </c>
      <c r="M376" s="61">
        <v>3486.68</v>
      </c>
      <c r="N376" s="60">
        <v>1824</v>
      </c>
      <c r="O376" s="60">
        <v>1722</v>
      </c>
      <c r="P376" s="25">
        <f>Tabla15[[#This Row],[sbruto]]-Tabla15[[#This Row],[ISR]]-Tabla15[[#This Row],[SFS]]-Tabla15[[#This Row],[AFP]]-Tabla15[[#This Row],[sneto]]</f>
        <v>25</v>
      </c>
      <c r="Q376" s="25">
        <v>52942.32</v>
      </c>
      <c r="R376" s="48" t="str">
        <f>_xlfn.XLOOKUP(Tabla15[[#This Row],[cedula]],Tabla8[Numero Documento],Tabla8[Gen])</f>
        <v>M</v>
      </c>
      <c r="S376" s="48" t="str">
        <f>_xlfn.XLOOKUP(Tabla15[[#This Row],[cedula]],Tabla8[Numero Documento],Tabla8[Lugar Funciones Codigo])</f>
        <v>01.83.00.00.11.02.01</v>
      </c>
    </row>
    <row r="377" spans="1:19" hidden="1">
      <c r="A377" s="48" t="s">
        <v>2539</v>
      </c>
      <c r="B377" s="48" t="s">
        <v>1135</v>
      </c>
      <c r="C377" s="48" t="s">
        <v>2570</v>
      </c>
      <c r="D377" s="48" t="str">
        <f>Tabla15[[#This Row],[cedula]]&amp;Tabla15[[#This Row],[prog]]&amp;LEFT(Tabla15[[#This Row],[TIPO]],3)</f>
        <v>0010172018301FIJ</v>
      </c>
      <c r="E377" s="48" t="s">
        <v>595</v>
      </c>
      <c r="F377" s="48" t="s">
        <v>596</v>
      </c>
      <c r="G377" s="48" t="s">
        <v>591</v>
      </c>
      <c r="H377" s="48" t="s">
        <v>11</v>
      </c>
      <c r="I377" s="73" t="str">
        <f>_xlfn.XLOOKUP(Tabla15[[#This Row],[cedula]],TCARRERA[CEDULA],TCARRERA[CATEGORIA DEL SERVIDOR],0)</f>
        <v>CARRERA ADMINISTRATIVA</v>
      </c>
      <c r="J37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77" s="48" t="str">
        <f>IF(ISTEXT(Tabla15[[#This Row],[CARRERA]]),Tabla15[[#This Row],[CARRERA]],Tabla15[[#This Row],[STATUS]])</f>
        <v>CARRERA ADMINISTRATIVA</v>
      </c>
      <c r="L377" s="57">
        <v>50000</v>
      </c>
      <c r="M377" s="59">
        <v>1854</v>
      </c>
      <c r="N377" s="57">
        <v>1520</v>
      </c>
      <c r="O377" s="57">
        <v>1435</v>
      </c>
      <c r="P377" s="25">
        <f>Tabla15[[#This Row],[sbruto]]-Tabla15[[#This Row],[ISR]]-Tabla15[[#This Row],[SFS]]-Tabla15[[#This Row],[AFP]]-Tabla15[[#This Row],[sneto]]</f>
        <v>5105</v>
      </c>
      <c r="Q377" s="25">
        <v>40086</v>
      </c>
      <c r="R377" s="48" t="str">
        <f>_xlfn.XLOOKUP(Tabla15[[#This Row],[cedula]],Tabla8[Numero Documento],Tabla8[Gen])</f>
        <v>M</v>
      </c>
      <c r="S377" s="48" t="str">
        <f>_xlfn.XLOOKUP(Tabla15[[#This Row],[cedula]],Tabla8[Numero Documento],Tabla8[Lugar Funciones Codigo])</f>
        <v>01.83.00.00.11.02.01</v>
      </c>
    </row>
    <row r="378" spans="1:19" hidden="1">
      <c r="A378" s="48" t="s">
        <v>2539</v>
      </c>
      <c r="B378" s="48" t="s">
        <v>1932</v>
      </c>
      <c r="C378" s="48" t="s">
        <v>2570</v>
      </c>
      <c r="D378" s="48" t="str">
        <f>Tabla15[[#This Row],[cedula]]&amp;Tabla15[[#This Row],[prog]]&amp;LEFT(Tabla15[[#This Row],[TIPO]],3)</f>
        <v>0220007338101FIJ</v>
      </c>
      <c r="E378" s="48" t="s">
        <v>922</v>
      </c>
      <c r="F378" s="48" t="s">
        <v>256</v>
      </c>
      <c r="G378" s="48" t="s">
        <v>591</v>
      </c>
      <c r="H378" s="48" t="s">
        <v>11</v>
      </c>
      <c r="I378" s="73">
        <f>_xlfn.XLOOKUP(Tabla15[[#This Row],[cedula]],TCARRERA[CEDULA],TCARRERA[CATEGORIA DEL SERVIDOR],0)</f>
        <v>0</v>
      </c>
      <c r="J37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78" s="48" t="str">
        <f>IF(ISTEXT(Tabla15[[#This Row],[CARRERA]]),Tabla15[[#This Row],[CARRERA]],Tabla15[[#This Row],[STATUS]])</f>
        <v>FIJO</v>
      </c>
      <c r="L378" s="57">
        <v>50000</v>
      </c>
      <c r="M378" s="59">
        <v>1627.13</v>
      </c>
      <c r="N378" s="57">
        <v>1520</v>
      </c>
      <c r="O378" s="57">
        <v>1435</v>
      </c>
      <c r="P378" s="25">
        <f>Tabla15[[#This Row],[sbruto]]-Tabla15[[#This Row],[ISR]]-Tabla15[[#This Row],[SFS]]-Tabla15[[#This Row],[AFP]]-Tabla15[[#This Row],[sneto]]</f>
        <v>5183.4500000000044</v>
      </c>
      <c r="Q378" s="25">
        <v>40234.42</v>
      </c>
      <c r="R378" s="48" t="str">
        <f>_xlfn.XLOOKUP(Tabla15[[#This Row],[cedula]],Tabla8[Numero Documento],Tabla8[Gen])</f>
        <v>M</v>
      </c>
      <c r="S378" s="48" t="str">
        <f>_xlfn.XLOOKUP(Tabla15[[#This Row],[cedula]],Tabla8[Numero Documento],Tabla8[Lugar Funciones Codigo])</f>
        <v>01.83.00.00.11.02.01</v>
      </c>
    </row>
    <row r="379" spans="1:19" hidden="1">
      <c r="A379" s="48" t="s">
        <v>2539</v>
      </c>
      <c r="B379" s="48" t="s">
        <v>1797</v>
      </c>
      <c r="C379" s="48" t="s">
        <v>2570</v>
      </c>
      <c r="D379" s="48" t="str">
        <f>Tabla15[[#This Row],[cedula]]&amp;Tabla15[[#This Row],[prog]]&amp;LEFT(Tabla15[[#This Row],[TIPO]],3)</f>
        <v>0010310625801FIJ</v>
      </c>
      <c r="E379" s="48" t="s">
        <v>594</v>
      </c>
      <c r="F379" s="48" t="s">
        <v>132</v>
      </c>
      <c r="G379" s="48" t="s">
        <v>591</v>
      </c>
      <c r="H379" s="48" t="s">
        <v>11</v>
      </c>
      <c r="I379" s="73">
        <f>_xlfn.XLOOKUP(Tabla15[[#This Row],[cedula]],TCARRERA[CEDULA],TCARRERA[CATEGORIA DEL SERVIDOR],0)</f>
        <v>0</v>
      </c>
      <c r="J379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48" t="str">
        <f>IF(ISTEXT(Tabla15[[#This Row],[CARRERA]]),Tabla15[[#This Row],[CARRERA]],Tabla15[[#This Row],[STATUS]])</f>
        <v>ESTATUTO SIMPLIFICADO</v>
      </c>
      <c r="L379" s="57">
        <v>30000</v>
      </c>
      <c r="M379" s="61"/>
      <c r="N379" s="60">
        <v>912</v>
      </c>
      <c r="O379" s="60">
        <v>861</v>
      </c>
      <c r="P379" s="25">
        <f>Tabla15[[#This Row],[sbruto]]-Tabla15[[#This Row],[ISR]]-Tabla15[[#This Row],[SFS]]-Tabla15[[#This Row],[AFP]]-Tabla15[[#This Row],[sneto]]</f>
        <v>13580.71</v>
      </c>
      <c r="Q379" s="25">
        <v>14646.29</v>
      </c>
      <c r="R379" s="48" t="str">
        <f>_xlfn.XLOOKUP(Tabla15[[#This Row],[cedula]],Tabla8[Numero Documento],Tabla8[Gen])</f>
        <v>M</v>
      </c>
      <c r="S379" s="48" t="str">
        <f>_xlfn.XLOOKUP(Tabla15[[#This Row],[cedula]],Tabla8[Numero Documento],Tabla8[Lugar Funciones Codigo])</f>
        <v>01.83.00.00.11.02.01</v>
      </c>
    </row>
    <row r="380" spans="1:19" hidden="1">
      <c r="A380" s="48" t="s">
        <v>2539</v>
      </c>
      <c r="B380" s="48" t="s">
        <v>1839</v>
      </c>
      <c r="C380" s="48" t="s">
        <v>2570</v>
      </c>
      <c r="D380" s="48" t="str">
        <f>Tabla15[[#This Row],[cedula]]&amp;Tabla15[[#This Row],[prog]]&amp;LEFT(Tabla15[[#This Row],[TIPO]],3)</f>
        <v>0011317980801FIJ</v>
      </c>
      <c r="E380" s="48" t="s">
        <v>889</v>
      </c>
      <c r="F380" s="48" t="s">
        <v>598</v>
      </c>
      <c r="G380" s="48" t="s">
        <v>591</v>
      </c>
      <c r="H380" s="48" t="s">
        <v>11</v>
      </c>
      <c r="I380" s="73">
        <f>_xlfn.XLOOKUP(Tabla15[[#This Row],[cedula]],TCARRERA[CEDULA],TCARRERA[CATEGORIA DEL SERVIDOR],0)</f>
        <v>0</v>
      </c>
      <c r="J380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48" t="str">
        <f>IF(ISTEXT(Tabla15[[#This Row],[CARRERA]]),Tabla15[[#This Row],[CARRERA]],Tabla15[[#This Row],[STATUS]])</f>
        <v>ESTATUTO SIMPLIFICADO</v>
      </c>
      <c r="L380" s="57">
        <v>30000</v>
      </c>
      <c r="M380" s="58"/>
      <c r="N380" s="57">
        <v>912</v>
      </c>
      <c r="O380" s="57">
        <v>861</v>
      </c>
      <c r="P380" s="25">
        <f>Tabla15[[#This Row],[sbruto]]-Tabla15[[#This Row],[ISR]]-Tabla15[[#This Row],[SFS]]-Tabla15[[#This Row],[AFP]]-Tabla15[[#This Row],[sneto]]</f>
        <v>25</v>
      </c>
      <c r="Q380" s="25">
        <v>28202</v>
      </c>
      <c r="R380" s="48" t="str">
        <f>_xlfn.XLOOKUP(Tabla15[[#This Row],[cedula]],Tabla8[Numero Documento],Tabla8[Gen])</f>
        <v>M</v>
      </c>
      <c r="S380" s="48" t="str">
        <f>_xlfn.XLOOKUP(Tabla15[[#This Row],[cedula]],Tabla8[Numero Documento],Tabla8[Lugar Funciones Codigo])</f>
        <v>01.83.00.00.11.02.01</v>
      </c>
    </row>
    <row r="381" spans="1:19" hidden="1">
      <c r="A381" s="48" t="s">
        <v>2539</v>
      </c>
      <c r="B381" s="48" t="s">
        <v>1847</v>
      </c>
      <c r="C381" s="48" t="s">
        <v>2570</v>
      </c>
      <c r="D381" s="48" t="str">
        <f>Tabla15[[#This Row],[cedula]]&amp;Tabla15[[#This Row],[prog]]&amp;LEFT(Tabla15[[#This Row],[TIPO]],3)</f>
        <v>0010021571401FIJ</v>
      </c>
      <c r="E381" s="48" t="s">
        <v>904</v>
      </c>
      <c r="F381" s="48" t="s">
        <v>132</v>
      </c>
      <c r="G381" s="48" t="s">
        <v>591</v>
      </c>
      <c r="H381" s="48" t="s">
        <v>11</v>
      </c>
      <c r="I381" s="73">
        <f>_xlfn.XLOOKUP(Tabla15[[#This Row],[cedula]],TCARRERA[CEDULA],TCARRERA[CATEGORIA DEL SERVIDOR],0)</f>
        <v>0</v>
      </c>
      <c r="J38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48" t="str">
        <f>IF(ISTEXT(Tabla15[[#This Row],[CARRERA]]),Tabla15[[#This Row],[CARRERA]],Tabla15[[#This Row],[STATUS]])</f>
        <v>ESTATUTO SIMPLIFICADO</v>
      </c>
      <c r="L381" s="57">
        <v>30000</v>
      </c>
      <c r="M381" s="58"/>
      <c r="N381" s="57">
        <v>912</v>
      </c>
      <c r="O381" s="57">
        <v>861</v>
      </c>
      <c r="P381" s="25">
        <f>Tabla15[[#This Row],[sbruto]]-Tabla15[[#This Row],[ISR]]-Tabla15[[#This Row],[SFS]]-Tabla15[[#This Row],[AFP]]-Tabla15[[#This Row],[sneto]]</f>
        <v>3571</v>
      </c>
      <c r="Q381" s="25">
        <v>24656</v>
      </c>
      <c r="R381" s="48" t="str">
        <f>_xlfn.XLOOKUP(Tabla15[[#This Row],[cedula]],Tabla8[Numero Documento],Tabla8[Gen])</f>
        <v>M</v>
      </c>
      <c r="S381" s="48" t="str">
        <f>_xlfn.XLOOKUP(Tabla15[[#This Row],[cedula]],Tabla8[Numero Documento],Tabla8[Lugar Funciones Codigo])</f>
        <v>01.83.00.00.11.02.01</v>
      </c>
    </row>
    <row r="382" spans="1:19" hidden="1">
      <c r="A382" s="48" t="s">
        <v>2539</v>
      </c>
      <c r="B382" s="48" t="s">
        <v>1883</v>
      </c>
      <c r="C382" s="48" t="s">
        <v>2570</v>
      </c>
      <c r="D382" s="48" t="str">
        <f>Tabla15[[#This Row],[cedula]]&amp;Tabla15[[#This Row],[prog]]&amp;LEFT(Tabla15[[#This Row],[TIPO]],3)</f>
        <v>0010771374501FIJ</v>
      </c>
      <c r="E382" s="48" t="s">
        <v>1520</v>
      </c>
      <c r="F382" s="48" t="s">
        <v>1521</v>
      </c>
      <c r="G382" s="48" t="s">
        <v>591</v>
      </c>
      <c r="H382" s="48" t="s">
        <v>11</v>
      </c>
      <c r="I382" s="73">
        <f>_xlfn.XLOOKUP(Tabla15[[#This Row],[cedula]],TCARRERA[CEDULA],TCARRERA[CATEGORIA DEL SERVIDOR],0)</f>
        <v>0</v>
      </c>
      <c r="J38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82" s="48" t="str">
        <f>IF(ISTEXT(Tabla15[[#This Row],[CARRERA]]),Tabla15[[#This Row],[CARRERA]],Tabla15[[#This Row],[STATUS]])</f>
        <v>FIJO</v>
      </c>
      <c r="L382" s="57">
        <v>30000</v>
      </c>
      <c r="M382" s="61"/>
      <c r="N382" s="57">
        <v>912</v>
      </c>
      <c r="O382" s="57">
        <v>861</v>
      </c>
      <c r="P382" s="25">
        <f>Tabla15[[#This Row],[sbruto]]-Tabla15[[#This Row],[ISR]]-Tabla15[[#This Row],[SFS]]-Tabla15[[#This Row],[AFP]]-Tabla15[[#This Row],[sneto]]</f>
        <v>6083.4500000000007</v>
      </c>
      <c r="Q382" s="25">
        <v>22143.55</v>
      </c>
      <c r="R382" s="48" t="str">
        <f>_xlfn.XLOOKUP(Tabla15[[#This Row],[cedula]],Tabla8[Numero Documento],Tabla8[Gen])</f>
        <v>M</v>
      </c>
      <c r="S382" s="48" t="str">
        <f>_xlfn.XLOOKUP(Tabla15[[#This Row],[cedula]],Tabla8[Numero Documento],Tabla8[Lugar Funciones Codigo])</f>
        <v>01.83.00.00.11.02.01</v>
      </c>
    </row>
    <row r="383" spans="1:19" hidden="1">
      <c r="A383" s="48" t="s">
        <v>2539</v>
      </c>
      <c r="B383" s="48" t="s">
        <v>1887</v>
      </c>
      <c r="C383" s="48" t="s">
        <v>2570</v>
      </c>
      <c r="D383" s="48" t="str">
        <f>Tabla15[[#This Row],[cedula]]&amp;Tabla15[[#This Row],[prog]]&amp;LEFT(Tabla15[[#This Row],[TIPO]],3)</f>
        <v>4022250233401FIJ</v>
      </c>
      <c r="E383" s="48" t="s">
        <v>890</v>
      </c>
      <c r="F383" s="48" t="s">
        <v>598</v>
      </c>
      <c r="G383" s="48" t="s">
        <v>591</v>
      </c>
      <c r="H383" s="48" t="s">
        <v>11</v>
      </c>
      <c r="I383" s="73">
        <f>_xlfn.XLOOKUP(Tabla15[[#This Row],[cedula]],TCARRERA[CEDULA],TCARRERA[CATEGORIA DEL SERVIDOR],0)</f>
        <v>0</v>
      </c>
      <c r="J383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48" t="str">
        <f>IF(ISTEXT(Tabla15[[#This Row],[CARRERA]]),Tabla15[[#This Row],[CARRERA]],Tabla15[[#This Row],[STATUS]])</f>
        <v>ESTATUTO SIMPLIFICADO</v>
      </c>
      <c r="L383" s="57">
        <v>30000</v>
      </c>
      <c r="M383" s="60"/>
      <c r="N383" s="57">
        <v>912</v>
      </c>
      <c r="O383" s="57">
        <v>861</v>
      </c>
      <c r="P383" s="25">
        <f>Tabla15[[#This Row],[sbruto]]-Tabla15[[#This Row],[ISR]]-Tabla15[[#This Row],[SFS]]-Tabla15[[#This Row],[AFP]]-Tabla15[[#This Row],[sneto]]</f>
        <v>25</v>
      </c>
      <c r="Q383" s="25">
        <v>28202</v>
      </c>
      <c r="R383" s="48" t="str">
        <f>_xlfn.XLOOKUP(Tabla15[[#This Row],[cedula]],Tabla8[Numero Documento],Tabla8[Gen])</f>
        <v>M</v>
      </c>
      <c r="S383" s="48" t="str">
        <f>_xlfn.XLOOKUP(Tabla15[[#This Row],[cedula]],Tabla8[Numero Documento],Tabla8[Lugar Funciones Codigo])</f>
        <v>01.83.00.00.11.02.01</v>
      </c>
    </row>
    <row r="384" spans="1:19" hidden="1">
      <c r="A384" s="48" t="s">
        <v>2539</v>
      </c>
      <c r="B384" s="48" t="s">
        <v>1910</v>
      </c>
      <c r="C384" s="48" t="s">
        <v>2570</v>
      </c>
      <c r="D384" s="48" t="str">
        <f>Tabla15[[#This Row],[cedula]]&amp;Tabla15[[#This Row],[prog]]&amp;LEFT(Tabla15[[#This Row],[TIPO]],3)</f>
        <v>0680041261801FIJ</v>
      </c>
      <c r="E384" s="48" t="s">
        <v>662</v>
      </c>
      <c r="F384" s="48" t="s">
        <v>132</v>
      </c>
      <c r="G384" s="48" t="s">
        <v>591</v>
      </c>
      <c r="H384" s="48" t="s">
        <v>11</v>
      </c>
      <c r="I384" s="73">
        <f>_xlfn.XLOOKUP(Tabla15[[#This Row],[cedula]],TCARRERA[CEDULA],TCARRERA[CATEGORIA DEL SERVIDOR],0)</f>
        <v>0</v>
      </c>
      <c r="J38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4" s="48" t="str">
        <f>IF(ISTEXT(Tabla15[[#This Row],[CARRERA]]),Tabla15[[#This Row],[CARRERA]],Tabla15[[#This Row],[STATUS]])</f>
        <v>ESTATUTO SIMPLIFICADO</v>
      </c>
      <c r="L384" s="57">
        <v>30000</v>
      </c>
      <c r="M384" s="59"/>
      <c r="N384" s="57">
        <v>912</v>
      </c>
      <c r="O384" s="57">
        <v>861</v>
      </c>
      <c r="P384" s="25">
        <f>Tabla15[[#This Row],[sbruto]]-Tabla15[[#This Row],[ISR]]-Tabla15[[#This Row],[SFS]]-Tabla15[[#This Row],[AFP]]-Tabla15[[#This Row],[sneto]]</f>
        <v>16670.82</v>
      </c>
      <c r="Q384" s="25">
        <v>11556.18</v>
      </c>
      <c r="R384" s="48" t="str">
        <f>_xlfn.XLOOKUP(Tabla15[[#This Row],[cedula]],Tabla8[Numero Documento],Tabla8[Gen])</f>
        <v>M</v>
      </c>
      <c r="S384" s="48" t="str">
        <f>_xlfn.XLOOKUP(Tabla15[[#This Row],[cedula]],Tabla8[Numero Documento],Tabla8[Lugar Funciones Codigo])</f>
        <v>01.83.00.00.11.02.01</v>
      </c>
    </row>
    <row r="385" spans="1:19" hidden="1">
      <c r="A385" s="48" t="s">
        <v>2539</v>
      </c>
      <c r="B385" s="48" t="s">
        <v>1148</v>
      </c>
      <c r="C385" s="48" t="s">
        <v>2570</v>
      </c>
      <c r="D385" s="48" t="str">
        <f>Tabla15[[#This Row],[cedula]]&amp;Tabla15[[#This Row],[prog]]&amp;LEFT(Tabla15[[#This Row],[TIPO]],3)</f>
        <v>0010624987301FIJ</v>
      </c>
      <c r="E385" s="48" t="s">
        <v>597</v>
      </c>
      <c r="F385" s="48" t="s">
        <v>598</v>
      </c>
      <c r="G385" s="48" t="s">
        <v>591</v>
      </c>
      <c r="H385" s="48" t="s">
        <v>11</v>
      </c>
      <c r="I385" s="73" t="str">
        <f>_xlfn.XLOOKUP(Tabla15[[#This Row],[cedula]],TCARRERA[CEDULA],TCARRERA[CATEGORIA DEL SERVIDOR],0)</f>
        <v>CARRERA ADMINISTRATIVA</v>
      </c>
      <c r="J385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5" s="48" t="str">
        <f>IF(ISTEXT(Tabla15[[#This Row],[CARRERA]]),Tabla15[[#This Row],[CARRERA]],Tabla15[[#This Row],[STATUS]])</f>
        <v>CARRERA ADMINISTRATIVA</v>
      </c>
      <c r="L385" s="57">
        <v>30000</v>
      </c>
      <c r="M385" s="61"/>
      <c r="N385" s="57">
        <v>912</v>
      </c>
      <c r="O385" s="57">
        <v>861</v>
      </c>
      <c r="P385" s="25">
        <f>Tabla15[[#This Row],[sbruto]]-Tabla15[[#This Row],[ISR]]-Tabla15[[#This Row],[SFS]]-Tabla15[[#This Row],[AFP]]-Tabla15[[#This Row],[sneto]]</f>
        <v>21497.86</v>
      </c>
      <c r="Q385" s="25">
        <v>6729.14</v>
      </c>
      <c r="R385" s="48" t="str">
        <f>_xlfn.XLOOKUP(Tabla15[[#This Row],[cedula]],Tabla8[Numero Documento],Tabla8[Gen])</f>
        <v>M</v>
      </c>
      <c r="S385" s="48" t="str">
        <f>_xlfn.XLOOKUP(Tabla15[[#This Row],[cedula]],Tabla8[Numero Documento],Tabla8[Lugar Funciones Codigo])</f>
        <v>01.83.00.00.11.02.01</v>
      </c>
    </row>
    <row r="386" spans="1:19" hidden="1">
      <c r="A386" s="48" t="s">
        <v>2539</v>
      </c>
      <c r="B386" s="48" t="s">
        <v>1938</v>
      </c>
      <c r="C386" s="48" t="s">
        <v>2570</v>
      </c>
      <c r="D386" s="48" t="str">
        <f>Tabla15[[#This Row],[cedula]]&amp;Tabla15[[#This Row],[prog]]&amp;LEFT(Tabla15[[#This Row],[TIPO]],3)</f>
        <v>0011410820201FIJ</v>
      </c>
      <c r="E386" s="48" t="s">
        <v>599</v>
      </c>
      <c r="F386" s="48" t="s">
        <v>132</v>
      </c>
      <c r="G386" s="48" t="s">
        <v>591</v>
      </c>
      <c r="H386" s="48" t="s">
        <v>11</v>
      </c>
      <c r="I386" s="73">
        <f>_xlfn.XLOOKUP(Tabla15[[#This Row],[cedula]],TCARRERA[CEDULA],TCARRERA[CATEGORIA DEL SERVIDOR],0)</f>
        <v>0</v>
      </c>
      <c r="J38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6" s="48" t="str">
        <f>IF(ISTEXT(Tabla15[[#This Row],[CARRERA]]),Tabla15[[#This Row],[CARRERA]],Tabla15[[#This Row],[STATUS]])</f>
        <v>ESTATUTO SIMPLIFICADO</v>
      </c>
      <c r="L386" s="57">
        <v>30000</v>
      </c>
      <c r="M386" s="60"/>
      <c r="N386" s="57">
        <v>912</v>
      </c>
      <c r="O386" s="57">
        <v>861</v>
      </c>
      <c r="P386" s="25">
        <f>Tabla15[[#This Row],[sbruto]]-Tabla15[[#This Row],[ISR]]-Tabla15[[#This Row],[SFS]]-Tabla15[[#This Row],[AFP]]-Tabla15[[#This Row],[sneto]]</f>
        <v>19860.059999999998</v>
      </c>
      <c r="Q386" s="25">
        <v>8366.94</v>
      </c>
      <c r="R386" s="48" t="str">
        <f>_xlfn.XLOOKUP(Tabla15[[#This Row],[cedula]],Tabla8[Numero Documento],Tabla8[Gen])</f>
        <v>M</v>
      </c>
      <c r="S386" s="48" t="str">
        <f>_xlfn.XLOOKUP(Tabla15[[#This Row],[cedula]],Tabla8[Numero Documento],Tabla8[Lugar Funciones Codigo])</f>
        <v>01.83.00.00.11.02.01</v>
      </c>
    </row>
    <row r="387" spans="1:19" hidden="1">
      <c r="A387" s="48" t="s">
        <v>2539</v>
      </c>
      <c r="B387" s="48" t="s">
        <v>1861</v>
      </c>
      <c r="C387" s="48" t="s">
        <v>2570</v>
      </c>
      <c r="D387" s="48" t="str">
        <f>Tabla15[[#This Row],[cedula]]&amp;Tabla15[[#This Row],[prog]]&amp;LEFT(Tabla15[[#This Row],[TIPO]],3)</f>
        <v>0760015384001FIJ</v>
      </c>
      <c r="E387" s="48" t="s">
        <v>1688</v>
      </c>
      <c r="F387" s="48" t="s">
        <v>598</v>
      </c>
      <c r="G387" s="48" t="s">
        <v>591</v>
      </c>
      <c r="H387" s="48" t="s">
        <v>11</v>
      </c>
      <c r="I387" s="73">
        <f>_xlfn.XLOOKUP(Tabla15[[#This Row],[cedula]],TCARRERA[CEDULA],TCARRERA[CATEGORIA DEL SERVIDOR],0)</f>
        <v>0</v>
      </c>
      <c r="J38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7" s="48" t="str">
        <f>IF(ISTEXT(Tabla15[[#This Row],[CARRERA]]),Tabla15[[#This Row],[CARRERA]],Tabla15[[#This Row],[STATUS]])</f>
        <v>ESTATUTO SIMPLIFICADO</v>
      </c>
      <c r="L387" s="57">
        <v>25000</v>
      </c>
      <c r="M387" s="61"/>
      <c r="N387" s="57">
        <v>760</v>
      </c>
      <c r="O387" s="57">
        <v>717.5</v>
      </c>
      <c r="P387" s="25">
        <f>Tabla15[[#This Row],[sbruto]]-Tabla15[[#This Row],[ISR]]-Tabla15[[#This Row],[SFS]]-Tabla15[[#This Row],[AFP]]-Tabla15[[#This Row],[sneto]]</f>
        <v>12341</v>
      </c>
      <c r="Q387" s="25">
        <v>11181.5</v>
      </c>
      <c r="R387" s="48" t="str">
        <f>_xlfn.XLOOKUP(Tabla15[[#This Row],[cedula]],Tabla8[Numero Documento],Tabla8[Gen])</f>
        <v>M</v>
      </c>
      <c r="S387" s="48" t="str">
        <f>_xlfn.XLOOKUP(Tabla15[[#This Row],[cedula]],Tabla8[Numero Documento],Tabla8[Lugar Funciones Codigo])</f>
        <v>01.83.00.00.11.02.01</v>
      </c>
    </row>
    <row r="388" spans="1:19" hidden="1">
      <c r="A388" s="48" t="s">
        <v>2539</v>
      </c>
      <c r="B388" s="48" t="s">
        <v>2548</v>
      </c>
      <c r="C388" s="48" t="s">
        <v>2570</v>
      </c>
      <c r="D388" s="48" t="str">
        <f>Tabla15[[#This Row],[cedula]]&amp;Tabla15[[#This Row],[prog]]&amp;LEFT(Tabla15[[#This Row],[TIPO]],3)</f>
        <v>0680055333801FIJ</v>
      </c>
      <c r="E388" s="48" t="s">
        <v>2560</v>
      </c>
      <c r="F388" s="48" t="s">
        <v>598</v>
      </c>
      <c r="G388" s="48" t="s">
        <v>591</v>
      </c>
      <c r="H388" s="48" t="s">
        <v>11</v>
      </c>
      <c r="I388" s="73">
        <f>_xlfn.XLOOKUP(Tabla15[[#This Row],[cedula]],TCARRERA[CEDULA],TCARRERA[CATEGORIA DEL SERVIDOR],0)</f>
        <v>0</v>
      </c>
      <c r="J388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8" s="48" t="str">
        <f>IF(ISTEXT(Tabla15[[#This Row],[CARRERA]]),Tabla15[[#This Row],[CARRERA]],Tabla15[[#This Row],[STATUS]])</f>
        <v>ESTATUTO SIMPLIFICADO</v>
      </c>
      <c r="L388" s="57">
        <v>24000</v>
      </c>
      <c r="M388" s="61"/>
      <c r="N388" s="57">
        <v>729.6</v>
      </c>
      <c r="O388" s="57">
        <v>688.8</v>
      </c>
      <c r="P388" s="25">
        <f>Tabla15[[#This Row],[sbruto]]-Tabla15[[#This Row],[ISR]]-Tabla15[[#This Row],[SFS]]-Tabla15[[#This Row],[AFP]]-Tabla15[[#This Row],[sneto]]</f>
        <v>25.000000000003638</v>
      </c>
      <c r="Q388" s="25">
        <v>22556.6</v>
      </c>
      <c r="R388" s="48" t="str">
        <f>_xlfn.XLOOKUP(Tabla15[[#This Row],[cedula]],Tabla8[Numero Documento],Tabla8[Gen])</f>
        <v>M</v>
      </c>
      <c r="S388" s="48" t="str">
        <f>_xlfn.XLOOKUP(Tabla15[[#This Row],[cedula]],Tabla8[Numero Documento],Tabla8[Lugar Funciones Codigo])</f>
        <v>01.83.00.00.11.02.01</v>
      </c>
    </row>
    <row r="389" spans="1:19" hidden="1">
      <c r="A389" s="48" t="s">
        <v>2539</v>
      </c>
      <c r="B389" s="48" t="s">
        <v>1880</v>
      </c>
      <c r="C389" s="48" t="s">
        <v>2570</v>
      </c>
      <c r="D389" s="48" t="str">
        <f>Tabla15[[#This Row],[cedula]]&amp;Tabla15[[#This Row],[prog]]&amp;LEFT(Tabla15[[#This Row],[TIPO]],3)</f>
        <v>0010997392501FIJ</v>
      </c>
      <c r="E389" s="48" t="s">
        <v>1680</v>
      </c>
      <c r="F389" s="48" t="s">
        <v>132</v>
      </c>
      <c r="G389" s="48" t="s">
        <v>591</v>
      </c>
      <c r="H389" s="48" t="s">
        <v>11</v>
      </c>
      <c r="I389" s="73">
        <f>_xlfn.XLOOKUP(Tabla15[[#This Row],[cedula]],TCARRERA[CEDULA],TCARRERA[CATEGORIA DEL SERVIDOR],0)</f>
        <v>0</v>
      </c>
      <c r="J389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48" t="str">
        <f>IF(ISTEXT(Tabla15[[#This Row],[CARRERA]]),Tabla15[[#This Row],[CARRERA]],Tabla15[[#This Row],[STATUS]])</f>
        <v>ESTATUTO SIMPLIFICADO</v>
      </c>
      <c r="L389" s="57">
        <v>24000</v>
      </c>
      <c r="M389" s="61"/>
      <c r="N389" s="57">
        <v>729.6</v>
      </c>
      <c r="O389" s="57">
        <v>688.8</v>
      </c>
      <c r="P389" s="25">
        <f>Tabla15[[#This Row],[sbruto]]-Tabla15[[#This Row],[ISR]]-Tabla15[[#This Row],[SFS]]-Tabla15[[#This Row],[AFP]]-Tabla15[[#This Row],[sneto]]</f>
        <v>25.000000000003638</v>
      </c>
      <c r="Q389" s="25">
        <v>22556.6</v>
      </c>
      <c r="R389" s="48" t="str">
        <f>_xlfn.XLOOKUP(Tabla15[[#This Row],[cedula]],Tabla8[Numero Documento],Tabla8[Gen])</f>
        <v>M</v>
      </c>
      <c r="S389" s="48" t="str">
        <f>_xlfn.XLOOKUP(Tabla15[[#This Row],[cedula]],Tabla8[Numero Documento],Tabla8[Lugar Funciones Codigo])</f>
        <v>01.83.00.00.11.02.01</v>
      </c>
    </row>
    <row r="390" spans="1:19" hidden="1">
      <c r="A390" s="48" t="s">
        <v>2539</v>
      </c>
      <c r="B390" s="48" t="s">
        <v>2858</v>
      </c>
      <c r="C390" s="48" t="s">
        <v>2570</v>
      </c>
      <c r="D390" s="48" t="str">
        <f>Tabla15[[#This Row],[cedula]]&amp;Tabla15[[#This Row],[prog]]&amp;LEFT(Tabla15[[#This Row],[TIPO]],3)</f>
        <v>0010106318801FIJ</v>
      </c>
      <c r="E390" s="48" t="s">
        <v>2857</v>
      </c>
      <c r="F390" s="48" t="s">
        <v>598</v>
      </c>
      <c r="G390" s="48" t="s">
        <v>591</v>
      </c>
      <c r="H390" s="48" t="s">
        <v>11</v>
      </c>
      <c r="I390" s="73">
        <f>_xlfn.XLOOKUP(Tabla15[[#This Row],[cedula]],TCARRERA[CEDULA],TCARRERA[CATEGORIA DEL SERVIDOR],0)</f>
        <v>0</v>
      </c>
      <c r="J390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48" t="str">
        <f>IF(ISTEXT(Tabla15[[#This Row],[CARRERA]]),Tabla15[[#This Row],[CARRERA]],Tabla15[[#This Row],[STATUS]])</f>
        <v>ESTATUTO SIMPLIFICADO</v>
      </c>
      <c r="L390" s="57">
        <v>24000</v>
      </c>
      <c r="M390" s="61"/>
      <c r="N390" s="57">
        <v>729.6</v>
      </c>
      <c r="O390" s="57">
        <v>688.8</v>
      </c>
      <c r="P390" s="25">
        <f>Tabla15[[#This Row],[sbruto]]-Tabla15[[#This Row],[ISR]]-Tabla15[[#This Row],[SFS]]-Tabla15[[#This Row],[AFP]]-Tabla15[[#This Row],[sneto]]</f>
        <v>25.000000000003638</v>
      </c>
      <c r="Q390" s="25">
        <v>22556.6</v>
      </c>
      <c r="R390" s="48" t="str">
        <f>_xlfn.XLOOKUP(Tabla15[[#This Row],[cedula]],Tabla8[Numero Documento],Tabla8[Gen])</f>
        <v>M</v>
      </c>
      <c r="S390" s="48" t="str">
        <f>_xlfn.XLOOKUP(Tabla15[[#This Row],[cedula]],Tabla8[Numero Documento],Tabla8[Lugar Funciones Codigo])</f>
        <v>01.83.00.00.11.02.01</v>
      </c>
    </row>
    <row r="391" spans="1:19">
      <c r="A391" s="48" t="s">
        <v>2538</v>
      </c>
      <c r="B391" s="48" t="s">
        <v>2335</v>
      </c>
      <c r="C391" s="48" t="s">
        <v>2570</v>
      </c>
      <c r="D391" s="48" t="str">
        <f>Tabla15[[#This Row],[cedula]]&amp;Tabla15[[#This Row],[prog]]&amp;LEFT(Tabla15[[#This Row],[TIPO]],3)</f>
        <v>0011858769001TEM</v>
      </c>
      <c r="E391" s="48" t="s">
        <v>1666</v>
      </c>
      <c r="F391" s="48" t="s">
        <v>129</v>
      </c>
      <c r="G391" s="48" t="s">
        <v>572</v>
      </c>
      <c r="H391" s="48" t="s">
        <v>2795</v>
      </c>
      <c r="I391" s="73">
        <f>_xlfn.XLOOKUP(Tabla15[[#This Row],[cedula]],TCARRERA[CEDULA],TCARRERA[CATEGORIA DEL SERVIDOR],0)</f>
        <v>0</v>
      </c>
      <c r="J391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1" s="48" t="str">
        <f>IF(ISTEXT(Tabla15[[#This Row],[CARRERA]]),Tabla15[[#This Row],[CARRERA]],Tabla15[[#This Row],[STATUS]])</f>
        <v>TEMPORALES</v>
      </c>
      <c r="L391" s="57">
        <v>95000</v>
      </c>
      <c r="M391" s="61">
        <v>10929.24</v>
      </c>
      <c r="N391" s="57">
        <v>2888</v>
      </c>
      <c r="O391" s="57">
        <v>2726.5</v>
      </c>
      <c r="P391" s="25">
        <f>Tabla15[[#This Row],[sbruto]]-Tabla15[[#This Row],[ISR]]-Tabla15[[#This Row],[SFS]]-Tabla15[[#This Row],[AFP]]-Tabla15[[#This Row],[sneto]]</f>
        <v>25</v>
      </c>
      <c r="Q391" s="25">
        <v>78431.259999999995</v>
      </c>
      <c r="R391" s="48" t="str">
        <f>_xlfn.XLOOKUP(Tabla15[[#This Row],[cedula]],Tabla8[Numero Documento],Tabla8[Gen])</f>
        <v>M</v>
      </c>
      <c r="S391" s="48" t="str">
        <f>_xlfn.XLOOKUP(Tabla15[[#This Row],[cedula]],Tabla8[Numero Documento],Tabla8[Lugar Funciones Codigo])</f>
        <v>01.83.00.00.11.02.02</v>
      </c>
    </row>
    <row r="392" spans="1:19">
      <c r="A392" s="48" t="s">
        <v>2538</v>
      </c>
      <c r="B392" s="48" t="s">
        <v>2803</v>
      </c>
      <c r="C392" s="48" t="s">
        <v>2570</v>
      </c>
      <c r="D392" s="48" t="str">
        <f>Tabla15[[#This Row],[cedula]]&amp;Tabla15[[#This Row],[prog]]&amp;LEFT(Tabla15[[#This Row],[TIPO]],3)</f>
        <v>0011843608801TEM</v>
      </c>
      <c r="E392" s="48" t="s">
        <v>2802</v>
      </c>
      <c r="F392" s="48" t="s">
        <v>129</v>
      </c>
      <c r="G392" s="48" t="s">
        <v>572</v>
      </c>
      <c r="H392" s="48" t="s">
        <v>2795</v>
      </c>
      <c r="I392" s="73">
        <f>_xlfn.XLOOKUP(Tabla15[[#This Row],[cedula]],TCARRERA[CEDULA],TCARRERA[CATEGORIA DEL SERVIDOR],0)</f>
        <v>0</v>
      </c>
      <c r="J392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2" s="48" t="str">
        <f>IF(ISTEXT(Tabla15[[#This Row],[CARRERA]]),Tabla15[[#This Row],[CARRERA]],Tabla15[[#This Row],[STATUS]])</f>
        <v>TEMPORALES</v>
      </c>
      <c r="L392" s="57">
        <v>75000</v>
      </c>
      <c r="M392" s="61">
        <v>6309.38</v>
      </c>
      <c r="N392" s="57">
        <v>2280</v>
      </c>
      <c r="O392" s="57">
        <v>2152.5</v>
      </c>
      <c r="P392" s="25">
        <f>Tabla15[[#This Row],[sbruto]]-Tabla15[[#This Row],[ISR]]-Tabla15[[#This Row],[SFS]]-Tabla15[[#This Row],[AFP]]-Tabla15[[#This Row],[sneto]]</f>
        <v>24.999999999992724</v>
      </c>
      <c r="Q392" s="25">
        <v>64233.120000000003</v>
      </c>
      <c r="R392" s="48" t="str">
        <f>_xlfn.XLOOKUP(Tabla15[[#This Row],[cedula]],Tabla8[Numero Documento],Tabla8[Gen])</f>
        <v>M</v>
      </c>
      <c r="S392" s="48" t="str">
        <f>_xlfn.XLOOKUP(Tabla15[[#This Row],[cedula]],Tabla8[Numero Documento],Tabla8[Lugar Funciones Codigo])</f>
        <v>01.83.00.00.11.02.02</v>
      </c>
    </row>
    <row r="393" spans="1:19" hidden="1">
      <c r="A393" s="48" t="s">
        <v>2539</v>
      </c>
      <c r="B393" s="48" t="s">
        <v>1769</v>
      </c>
      <c r="C393" s="48" t="s">
        <v>2570</v>
      </c>
      <c r="D393" s="48" t="str">
        <f>Tabla15[[#This Row],[cedula]]&amp;Tabla15[[#This Row],[prog]]&amp;LEFT(Tabla15[[#This Row],[TIPO]],3)</f>
        <v>0010494009301FIJ</v>
      </c>
      <c r="E393" s="48" t="s">
        <v>571</v>
      </c>
      <c r="F393" s="48" t="s">
        <v>30</v>
      </c>
      <c r="G393" s="48" t="s">
        <v>572</v>
      </c>
      <c r="H393" s="48" t="s">
        <v>11</v>
      </c>
      <c r="I393" s="73">
        <f>_xlfn.XLOOKUP(Tabla15[[#This Row],[cedula]],TCARRERA[CEDULA],TCARRERA[CATEGORIA DEL SERVIDOR],0)</f>
        <v>0</v>
      </c>
      <c r="J393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48" t="str">
        <f>IF(ISTEXT(Tabla15[[#This Row],[CARRERA]]),Tabla15[[#This Row],[CARRERA]],Tabla15[[#This Row],[STATUS]])</f>
        <v>ESTATUTO SIMPLIFICADO</v>
      </c>
      <c r="L393" s="57">
        <v>45000</v>
      </c>
      <c r="M393" s="61">
        <v>1148.33</v>
      </c>
      <c r="N393" s="57">
        <v>1368</v>
      </c>
      <c r="O393" s="57">
        <v>1291.5</v>
      </c>
      <c r="P393" s="25">
        <f>Tabla15[[#This Row],[sbruto]]-Tabla15[[#This Row],[ISR]]-Tabla15[[#This Row],[SFS]]-Tabla15[[#This Row],[AFP]]-Tabla15[[#This Row],[sneto]]</f>
        <v>29614.729999999996</v>
      </c>
      <c r="Q393" s="25">
        <v>11577.44</v>
      </c>
      <c r="R393" s="48" t="str">
        <f>_xlfn.XLOOKUP(Tabla15[[#This Row],[cedula]],Tabla8[Numero Documento],Tabla8[Gen])</f>
        <v>M</v>
      </c>
      <c r="S393" s="48" t="str">
        <f>_xlfn.XLOOKUP(Tabla15[[#This Row],[cedula]],Tabla8[Numero Documento],Tabla8[Lugar Funciones Codigo])</f>
        <v>01.83.00.00.11.02.02</v>
      </c>
    </row>
    <row r="394" spans="1:19" hidden="1">
      <c r="A394" s="48" t="s">
        <v>2539</v>
      </c>
      <c r="B394" s="48" t="s">
        <v>1824</v>
      </c>
      <c r="C394" s="48" t="s">
        <v>2570</v>
      </c>
      <c r="D394" s="48" t="str">
        <f>Tabla15[[#This Row],[cedula]]&amp;Tabla15[[#This Row],[prog]]&amp;LEFT(Tabla15[[#This Row],[TIPO]],3)</f>
        <v>0120098938001FIJ</v>
      </c>
      <c r="E394" s="48" t="s">
        <v>1823</v>
      </c>
      <c r="F394" s="48" t="s">
        <v>120</v>
      </c>
      <c r="G394" s="48" t="s">
        <v>572</v>
      </c>
      <c r="H394" s="48" t="s">
        <v>11</v>
      </c>
      <c r="I394" s="73">
        <f>_xlfn.XLOOKUP(Tabla15[[#This Row],[cedula]],TCARRERA[CEDULA],TCARRERA[CATEGORIA DEL SERVIDOR],0)</f>
        <v>0</v>
      </c>
      <c r="J39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48" t="str">
        <f>IF(ISTEXT(Tabla15[[#This Row],[CARRERA]]),Tabla15[[#This Row],[CARRERA]],Tabla15[[#This Row],[STATUS]])</f>
        <v>ESTATUTO SIMPLIFICADO</v>
      </c>
      <c r="L394" s="57">
        <v>36000</v>
      </c>
      <c r="M394" s="59"/>
      <c r="N394" s="57">
        <v>1094.4000000000001</v>
      </c>
      <c r="O394" s="57">
        <v>1033.2</v>
      </c>
      <c r="P394" s="25">
        <f>Tabla15[[#This Row],[sbruto]]-Tabla15[[#This Row],[ISR]]-Tabla15[[#This Row],[SFS]]-Tabla15[[#This Row],[AFP]]-Tabla15[[#This Row],[sneto]]</f>
        <v>3731</v>
      </c>
      <c r="Q394" s="25">
        <v>30141.4</v>
      </c>
      <c r="R394" s="48" t="str">
        <f>_xlfn.XLOOKUP(Tabla15[[#This Row],[cedula]],Tabla8[Numero Documento],Tabla8[Gen])</f>
        <v>M</v>
      </c>
      <c r="S394" s="48" t="str">
        <f>_xlfn.XLOOKUP(Tabla15[[#This Row],[cedula]],Tabla8[Numero Documento],Tabla8[Lugar Funciones Codigo])</f>
        <v>01.83.00.00.11.02.02</v>
      </c>
    </row>
    <row r="395" spans="1:19" hidden="1">
      <c r="A395" s="48" t="s">
        <v>2539</v>
      </c>
      <c r="B395" s="48" t="s">
        <v>1843</v>
      </c>
      <c r="C395" s="48" t="s">
        <v>2570</v>
      </c>
      <c r="D395" s="48" t="str">
        <f>Tabla15[[#This Row],[cedula]]&amp;Tabla15[[#This Row],[prog]]&amp;LEFT(Tabla15[[#This Row],[TIPO]],3)</f>
        <v>0110032084301FIJ</v>
      </c>
      <c r="E395" s="48" t="s">
        <v>573</v>
      </c>
      <c r="F395" s="48" t="s">
        <v>574</v>
      </c>
      <c r="G395" s="48" t="s">
        <v>572</v>
      </c>
      <c r="H395" s="48" t="s">
        <v>11</v>
      </c>
      <c r="I395" s="73">
        <f>_xlfn.XLOOKUP(Tabla15[[#This Row],[cedula]],TCARRERA[CEDULA],TCARRERA[CATEGORIA DEL SERVIDOR],0)</f>
        <v>0</v>
      </c>
      <c r="J395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5" s="48" t="str">
        <f>IF(ISTEXT(Tabla15[[#This Row],[CARRERA]]),Tabla15[[#This Row],[CARRERA]],Tabla15[[#This Row],[STATUS]])</f>
        <v>ESTATUTO SIMPLIFICADO</v>
      </c>
      <c r="L395" s="57">
        <v>35000</v>
      </c>
      <c r="M395" s="61"/>
      <c r="N395" s="57">
        <v>1064</v>
      </c>
      <c r="O395" s="57">
        <v>1004.5</v>
      </c>
      <c r="P395" s="25">
        <f>Tabla15[[#This Row],[sbruto]]-Tabla15[[#This Row],[ISR]]-Tabla15[[#This Row],[SFS]]-Tabla15[[#This Row],[AFP]]-Tabla15[[#This Row],[sneto]]</f>
        <v>23052.02</v>
      </c>
      <c r="Q395" s="25">
        <v>9879.48</v>
      </c>
      <c r="R395" s="48" t="str">
        <f>_xlfn.XLOOKUP(Tabla15[[#This Row],[cedula]],Tabla8[Numero Documento],Tabla8[Gen])</f>
        <v>M</v>
      </c>
      <c r="S395" s="48" t="str">
        <f>_xlfn.XLOOKUP(Tabla15[[#This Row],[cedula]],Tabla8[Numero Documento],Tabla8[Lugar Funciones Codigo])</f>
        <v>01.83.00.00.11.02.02</v>
      </c>
    </row>
    <row r="396" spans="1:19" hidden="1">
      <c r="A396" s="48" t="s">
        <v>2539</v>
      </c>
      <c r="B396" s="48" t="s">
        <v>1125</v>
      </c>
      <c r="C396" s="48" t="s">
        <v>2570</v>
      </c>
      <c r="D396" s="48" t="str">
        <f>Tabla15[[#This Row],[cedula]]&amp;Tabla15[[#This Row],[prog]]&amp;LEFT(Tabla15[[#This Row],[TIPO]],3)</f>
        <v>0011479032201FIJ</v>
      </c>
      <c r="E396" s="48" t="s">
        <v>575</v>
      </c>
      <c r="F396" s="48" t="s">
        <v>378</v>
      </c>
      <c r="G396" s="48" t="s">
        <v>572</v>
      </c>
      <c r="H396" s="48" t="s">
        <v>11</v>
      </c>
      <c r="I396" s="73" t="str">
        <f>_xlfn.XLOOKUP(Tabla15[[#This Row],[cedula]],TCARRERA[CEDULA],TCARRERA[CATEGORIA DEL SERVIDOR],0)</f>
        <v>CARRERA ADMINISTRATIVA</v>
      </c>
      <c r="J39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96" s="48" t="str">
        <f>IF(ISTEXT(Tabla15[[#This Row],[CARRERA]]),Tabla15[[#This Row],[CARRERA]],Tabla15[[#This Row],[STATUS]])</f>
        <v>CARRERA ADMINISTRATIVA</v>
      </c>
      <c r="L396" s="57">
        <v>25000</v>
      </c>
      <c r="M396" s="61"/>
      <c r="N396" s="57">
        <v>760</v>
      </c>
      <c r="O396" s="57">
        <v>717.5</v>
      </c>
      <c r="P396" s="25">
        <f>Tabla15[[#This Row],[sbruto]]-Tabla15[[#This Row],[ISR]]-Tabla15[[#This Row],[SFS]]-Tabla15[[#This Row],[AFP]]-Tabla15[[#This Row],[sneto]]</f>
        <v>16655.64</v>
      </c>
      <c r="Q396" s="25">
        <v>6866.86</v>
      </c>
      <c r="R396" s="48" t="str">
        <f>_xlfn.XLOOKUP(Tabla15[[#This Row],[cedula]],Tabla8[Numero Documento],Tabla8[Gen])</f>
        <v>M</v>
      </c>
      <c r="S396" s="48" t="str">
        <f>_xlfn.XLOOKUP(Tabla15[[#This Row],[cedula]],Tabla8[Numero Documento],Tabla8[Lugar Funciones Codigo])</f>
        <v>01.83.00.00.11.02.02</v>
      </c>
    </row>
    <row r="397" spans="1:19" hidden="1">
      <c r="A397" s="48" t="s">
        <v>2539</v>
      </c>
      <c r="B397" s="48" t="s">
        <v>1779</v>
      </c>
      <c r="C397" s="48" t="s">
        <v>2570</v>
      </c>
      <c r="D397" s="48" t="str">
        <f>Tabla15[[#This Row],[cedula]]&amp;Tabla15[[#This Row],[prog]]&amp;LEFT(Tabla15[[#This Row],[TIPO]],3)</f>
        <v>2250026051201FIJ</v>
      </c>
      <c r="E397" s="48" t="s">
        <v>1066</v>
      </c>
      <c r="F397" s="48" t="s">
        <v>402</v>
      </c>
      <c r="G397" s="48" t="s">
        <v>572</v>
      </c>
      <c r="H397" s="48" t="s">
        <v>11</v>
      </c>
      <c r="I397" s="73">
        <f>_xlfn.XLOOKUP(Tabla15[[#This Row],[cedula]],TCARRERA[CEDULA],TCARRERA[CATEGORIA DEL SERVIDOR],0)</f>
        <v>0</v>
      </c>
      <c r="J39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48" t="str">
        <f>IF(ISTEXT(Tabla15[[#This Row],[CARRERA]]),Tabla15[[#This Row],[CARRERA]],Tabla15[[#This Row],[STATUS]])</f>
        <v>ESTATUTO SIMPLIFICADO</v>
      </c>
      <c r="L397" s="57">
        <v>20000</v>
      </c>
      <c r="M397" s="61"/>
      <c r="N397" s="57">
        <v>608</v>
      </c>
      <c r="O397" s="57">
        <v>574</v>
      </c>
      <c r="P397" s="25">
        <f>Tabla15[[#This Row],[sbruto]]-Tabla15[[#This Row],[ISR]]-Tabla15[[#This Row],[SFS]]-Tabla15[[#This Row],[AFP]]-Tabla15[[#This Row],[sneto]]</f>
        <v>1537.4500000000007</v>
      </c>
      <c r="Q397" s="25">
        <v>17280.55</v>
      </c>
      <c r="R397" s="48" t="str">
        <f>_xlfn.XLOOKUP(Tabla15[[#This Row],[cedula]],Tabla8[Numero Documento],Tabla8[Gen])</f>
        <v>M</v>
      </c>
      <c r="S397" s="48" t="str">
        <f>_xlfn.XLOOKUP(Tabla15[[#This Row],[cedula]],Tabla8[Numero Documento],Tabla8[Lugar Funciones Codigo])</f>
        <v>01.83.00.00.11.02.02</v>
      </c>
    </row>
    <row r="398" spans="1:19" hidden="1">
      <c r="A398" s="48" t="s">
        <v>2539</v>
      </c>
      <c r="B398" s="48" t="s">
        <v>1895</v>
      </c>
      <c r="C398" s="48" t="s">
        <v>2570</v>
      </c>
      <c r="D398" s="48" t="str">
        <f>Tabla15[[#This Row],[cedula]]&amp;Tabla15[[#This Row],[prog]]&amp;LEFT(Tabla15[[#This Row],[TIPO]],3)</f>
        <v>0011644095901FIJ</v>
      </c>
      <c r="E398" s="48" t="s">
        <v>1075</v>
      </c>
      <c r="F398" s="48" t="s">
        <v>402</v>
      </c>
      <c r="G398" s="48" t="s">
        <v>572</v>
      </c>
      <c r="H398" s="48" t="s">
        <v>11</v>
      </c>
      <c r="I398" s="73">
        <f>_xlfn.XLOOKUP(Tabla15[[#This Row],[cedula]],TCARRERA[CEDULA],TCARRERA[CATEGORIA DEL SERVIDOR],0)</f>
        <v>0</v>
      </c>
      <c r="J398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48" t="str">
        <f>IF(ISTEXT(Tabla15[[#This Row],[CARRERA]]),Tabla15[[#This Row],[CARRERA]],Tabla15[[#This Row],[STATUS]])</f>
        <v>ESTATUTO SIMPLIFICADO</v>
      </c>
      <c r="L398" s="57">
        <v>20000</v>
      </c>
      <c r="M398" s="60"/>
      <c r="N398" s="57">
        <v>608</v>
      </c>
      <c r="O398" s="57">
        <v>574</v>
      </c>
      <c r="P398" s="25">
        <f>Tabla15[[#This Row],[sbruto]]-Tabla15[[#This Row],[ISR]]-Tabla15[[#This Row],[SFS]]-Tabla15[[#This Row],[AFP]]-Tabla15[[#This Row],[sneto]]</f>
        <v>25</v>
      </c>
      <c r="Q398" s="25">
        <v>18793</v>
      </c>
      <c r="R398" s="48" t="str">
        <f>_xlfn.XLOOKUP(Tabla15[[#This Row],[cedula]],Tabla8[Numero Documento],Tabla8[Gen])</f>
        <v>M</v>
      </c>
      <c r="S398" s="48" t="str">
        <f>_xlfn.XLOOKUP(Tabla15[[#This Row],[cedula]],Tabla8[Numero Documento],Tabla8[Lugar Funciones Codigo])</f>
        <v>01.83.00.00.11.02.02</v>
      </c>
    </row>
    <row r="399" spans="1:19" hidden="1">
      <c r="A399" s="48" t="s">
        <v>2539</v>
      </c>
      <c r="B399" s="48" t="s">
        <v>1795</v>
      </c>
      <c r="C399" s="48" t="s">
        <v>2570</v>
      </c>
      <c r="D399" s="48" t="str">
        <f>Tabla15[[#This Row],[cedula]]&amp;Tabla15[[#This Row],[prog]]&amp;LEFT(Tabla15[[#This Row],[TIPO]],3)</f>
        <v>0010107597601FIJ</v>
      </c>
      <c r="E399" s="48" t="s">
        <v>593</v>
      </c>
      <c r="F399" s="48" t="s">
        <v>2708</v>
      </c>
      <c r="G399" s="48" t="s">
        <v>576</v>
      </c>
      <c r="H399" s="48" t="s">
        <v>11</v>
      </c>
      <c r="I399" s="73">
        <f>_xlfn.XLOOKUP(Tabla15[[#This Row],[cedula]],TCARRERA[CEDULA],TCARRERA[CATEGORIA DEL SERVIDOR],0)</f>
        <v>0</v>
      </c>
      <c r="J39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399" s="48" t="str">
        <f>IF(ISTEXT(Tabla15[[#This Row],[CARRERA]]),Tabla15[[#This Row],[CARRERA]],Tabla15[[#This Row],[STATUS]])</f>
        <v>FIJO</v>
      </c>
      <c r="L399" s="57">
        <v>35000</v>
      </c>
      <c r="M399" s="61"/>
      <c r="N399" s="60">
        <v>1064</v>
      </c>
      <c r="O399" s="60">
        <v>1004.5</v>
      </c>
      <c r="P399" s="25">
        <f>Tabla15[[#This Row],[sbruto]]-Tabla15[[#This Row],[ISR]]-Tabla15[[#This Row],[SFS]]-Tabla15[[#This Row],[AFP]]-Tabla15[[#This Row],[sneto]]</f>
        <v>15947.259999999998</v>
      </c>
      <c r="Q399" s="25">
        <v>16984.240000000002</v>
      </c>
      <c r="R399" s="48" t="str">
        <f>_xlfn.XLOOKUP(Tabla15[[#This Row],[cedula]],Tabla8[Numero Documento],Tabla8[Gen])</f>
        <v>M</v>
      </c>
      <c r="S399" s="48" t="str">
        <f>_xlfn.XLOOKUP(Tabla15[[#This Row],[cedula]],Tabla8[Numero Documento],Tabla8[Lugar Funciones Codigo])</f>
        <v>01.83.00.00.11.02.03</v>
      </c>
    </row>
    <row r="400" spans="1:19" hidden="1">
      <c r="A400" s="48" t="s">
        <v>2539</v>
      </c>
      <c r="B400" s="48" t="s">
        <v>1147</v>
      </c>
      <c r="C400" s="48" t="s">
        <v>2570</v>
      </c>
      <c r="D400" s="48" t="str">
        <f>Tabla15[[#This Row],[cedula]]&amp;Tabla15[[#This Row],[prog]]&amp;LEFT(Tabla15[[#This Row],[TIPO]],3)</f>
        <v>0010802971101FIJ</v>
      </c>
      <c r="E400" s="48" t="s">
        <v>586</v>
      </c>
      <c r="F400" s="48" t="s">
        <v>402</v>
      </c>
      <c r="G400" s="48" t="s">
        <v>576</v>
      </c>
      <c r="H400" s="48" t="s">
        <v>11</v>
      </c>
      <c r="I400" s="73" t="str">
        <f>_xlfn.XLOOKUP(Tabla15[[#This Row],[cedula]],TCARRERA[CEDULA],TCARRERA[CATEGORIA DEL SERVIDOR],0)</f>
        <v>CARRERA ADMINISTRATIVA</v>
      </c>
      <c r="J400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48" t="str">
        <f>IF(ISTEXT(Tabla15[[#This Row],[CARRERA]]),Tabla15[[#This Row],[CARRERA]],Tabla15[[#This Row],[STATUS]])</f>
        <v>CARRERA ADMINISTRATIVA</v>
      </c>
      <c r="L400" s="57">
        <v>25000</v>
      </c>
      <c r="M400" s="61"/>
      <c r="N400" s="57">
        <v>760</v>
      </c>
      <c r="O400" s="57">
        <v>717.5</v>
      </c>
      <c r="P400" s="25">
        <f>Tabla15[[#This Row],[sbruto]]-Tabla15[[#This Row],[ISR]]-Tabla15[[#This Row],[SFS]]-Tabla15[[#This Row],[AFP]]-Tabla15[[#This Row],[sneto]]</f>
        <v>11878.61</v>
      </c>
      <c r="Q400" s="25">
        <v>11643.89</v>
      </c>
      <c r="R400" s="48" t="str">
        <f>_xlfn.XLOOKUP(Tabla15[[#This Row],[cedula]],Tabla8[Numero Documento],Tabla8[Gen])</f>
        <v>M</v>
      </c>
      <c r="S400" s="48" t="str">
        <f>_xlfn.XLOOKUP(Tabla15[[#This Row],[cedula]],Tabla8[Numero Documento],Tabla8[Lugar Funciones Codigo])</f>
        <v>01.83.00.00.11.02.03</v>
      </c>
    </row>
    <row r="401" spans="1:19" hidden="1">
      <c r="A401" s="48" t="s">
        <v>2539</v>
      </c>
      <c r="B401" s="48" t="s">
        <v>1154</v>
      </c>
      <c r="C401" s="48" t="s">
        <v>2570</v>
      </c>
      <c r="D401" s="48" t="str">
        <f>Tabla15[[#This Row],[cedula]]&amp;Tabla15[[#This Row],[prog]]&amp;LEFT(Tabla15[[#This Row],[TIPO]],3)</f>
        <v>0010155185101FIJ</v>
      </c>
      <c r="E401" s="48" t="s">
        <v>587</v>
      </c>
      <c r="F401" s="48" t="s">
        <v>127</v>
      </c>
      <c r="G401" s="48" t="s">
        <v>576</v>
      </c>
      <c r="H401" s="48" t="s">
        <v>11</v>
      </c>
      <c r="I401" s="73" t="str">
        <f>_xlfn.XLOOKUP(Tabla15[[#This Row],[cedula]],TCARRERA[CEDULA],TCARRERA[CATEGORIA DEL SERVIDOR],0)</f>
        <v>CARRERA ADMINISTRATIVA</v>
      </c>
      <c r="J40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48" t="str">
        <f>IF(ISTEXT(Tabla15[[#This Row],[CARRERA]]),Tabla15[[#This Row],[CARRERA]],Tabla15[[#This Row],[STATUS]])</f>
        <v>CARRERA ADMINISTRATIVA</v>
      </c>
      <c r="L401" s="57">
        <v>22000</v>
      </c>
      <c r="M401" s="60"/>
      <c r="N401" s="57">
        <v>668.8</v>
      </c>
      <c r="O401" s="57">
        <v>631.4</v>
      </c>
      <c r="P401" s="25">
        <f>Tabla15[[#This Row],[sbruto]]-Tabla15[[#This Row],[ISR]]-Tabla15[[#This Row],[SFS]]-Tabla15[[#This Row],[AFP]]-Tabla15[[#This Row],[sneto]]</f>
        <v>7808.58</v>
      </c>
      <c r="Q401" s="25">
        <v>12891.22</v>
      </c>
      <c r="R401" s="48" t="str">
        <f>_xlfn.XLOOKUP(Tabla15[[#This Row],[cedula]],Tabla8[Numero Documento],Tabla8[Gen])</f>
        <v>M</v>
      </c>
      <c r="S401" s="48" t="str">
        <f>_xlfn.XLOOKUP(Tabla15[[#This Row],[cedula]],Tabla8[Numero Documento],Tabla8[Lugar Funciones Codigo])</f>
        <v>01.83.00.00.11.02.03</v>
      </c>
    </row>
    <row r="402" spans="1:19" hidden="1">
      <c r="A402" s="48" t="s">
        <v>2539</v>
      </c>
      <c r="B402" s="48" t="s">
        <v>1950</v>
      </c>
      <c r="C402" s="48" t="s">
        <v>2570</v>
      </c>
      <c r="D402" s="48" t="str">
        <f>Tabla15[[#This Row],[cedula]]&amp;Tabla15[[#This Row],[prog]]&amp;LEFT(Tabla15[[#This Row],[TIPO]],3)</f>
        <v>0130038382301FIJ</v>
      </c>
      <c r="E402" s="48" t="s">
        <v>589</v>
      </c>
      <c r="F402" s="48" t="s">
        <v>127</v>
      </c>
      <c r="G402" s="48" t="s">
        <v>576</v>
      </c>
      <c r="H402" s="48" t="s">
        <v>11</v>
      </c>
      <c r="I402" s="73">
        <f>_xlfn.XLOOKUP(Tabla15[[#This Row],[cedula]],TCARRERA[CEDULA],TCARRERA[CATEGORIA DEL SERVIDOR],0)</f>
        <v>0</v>
      </c>
      <c r="J402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2" s="48" t="str">
        <f>IF(ISTEXT(Tabla15[[#This Row],[CARRERA]]),Tabla15[[#This Row],[CARRERA]],Tabla15[[#This Row],[STATUS]])</f>
        <v>ESTATUTO SIMPLIFICADO</v>
      </c>
      <c r="L402" s="57">
        <v>22000</v>
      </c>
      <c r="M402" s="59"/>
      <c r="N402" s="57">
        <v>668.8</v>
      </c>
      <c r="O402" s="57">
        <v>631.4</v>
      </c>
      <c r="P402" s="25">
        <f>Tabla15[[#This Row],[sbruto]]-Tabla15[[#This Row],[ISR]]-Tabla15[[#This Row],[SFS]]-Tabla15[[#This Row],[AFP]]-Tabla15[[#This Row],[sneto]]</f>
        <v>1071</v>
      </c>
      <c r="Q402" s="25">
        <v>19628.8</v>
      </c>
      <c r="R402" s="48" t="str">
        <f>_xlfn.XLOOKUP(Tabla15[[#This Row],[cedula]],Tabla8[Numero Documento],Tabla8[Gen])</f>
        <v>M</v>
      </c>
      <c r="S402" s="48" t="str">
        <f>_xlfn.XLOOKUP(Tabla15[[#This Row],[cedula]],Tabla8[Numero Documento],Tabla8[Lugar Funciones Codigo])</f>
        <v>01.83.00.00.11.02.03</v>
      </c>
    </row>
    <row r="403" spans="1:19" hidden="1">
      <c r="A403" s="48" t="s">
        <v>2539</v>
      </c>
      <c r="B403" s="48" t="s">
        <v>1171</v>
      </c>
      <c r="C403" s="48" t="s">
        <v>2570</v>
      </c>
      <c r="D403" s="48" t="str">
        <f>Tabla15[[#This Row],[cedula]]&amp;Tabla15[[#This Row],[prog]]&amp;LEFT(Tabla15[[#This Row],[TIPO]],3)</f>
        <v>0010037033701FIJ</v>
      </c>
      <c r="E403" s="48" t="s">
        <v>590</v>
      </c>
      <c r="F403" s="48" t="s">
        <v>8</v>
      </c>
      <c r="G403" s="48" t="s">
        <v>576</v>
      </c>
      <c r="H403" s="48" t="s">
        <v>11</v>
      </c>
      <c r="I403" s="73" t="str">
        <f>_xlfn.XLOOKUP(Tabla15[[#This Row],[cedula]],TCARRERA[CEDULA],TCARRERA[CATEGORIA DEL SERVIDOR],0)</f>
        <v>CARRERA ADMINISTRATIVA</v>
      </c>
      <c r="J403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48" t="str">
        <f>IF(ISTEXT(Tabla15[[#This Row],[CARRERA]]),Tabla15[[#This Row],[CARRERA]],Tabla15[[#This Row],[STATUS]])</f>
        <v>CARRERA ADMINISTRATIVA</v>
      </c>
      <c r="L403" s="57">
        <v>22000</v>
      </c>
      <c r="M403" s="61"/>
      <c r="N403" s="57">
        <v>668.8</v>
      </c>
      <c r="O403" s="57">
        <v>631.4</v>
      </c>
      <c r="P403" s="25">
        <f>Tabla15[[#This Row],[sbruto]]-Tabla15[[#This Row],[ISR]]-Tabla15[[#This Row],[SFS]]-Tabla15[[#This Row],[AFP]]-Tabla15[[#This Row],[sneto]]</f>
        <v>14424.289999999999</v>
      </c>
      <c r="Q403" s="25">
        <v>6275.51</v>
      </c>
      <c r="R403" s="48" t="str">
        <f>_xlfn.XLOOKUP(Tabla15[[#This Row],[cedula]],Tabla8[Numero Documento],Tabla8[Gen])</f>
        <v>M</v>
      </c>
      <c r="S403" s="48" t="str">
        <f>_xlfn.XLOOKUP(Tabla15[[#This Row],[cedula]],Tabla8[Numero Documento],Tabla8[Lugar Funciones Codigo])</f>
        <v>01.83.00.00.11.02.03</v>
      </c>
    </row>
    <row r="404" spans="1:19" hidden="1">
      <c r="A404" s="48" t="s">
        <v>2539</v>
      </c>
      <c r="B404" s="48" t="s">
        <v>1803</v>
      </c>
      <c r="C404" s="48" t="s">
        <v>2570</v>
      </c>
      <c r="D404" s="48" t="str">
        <f>Tabla15[[#This Row],[cedula]]&amp;Tabla15[[#This Row],[prog]]&amp;LEFT(Tabla15[[#This Row],[TIPO]],3)</f>
        <v>0011541568901FIJ</v>
      </c>
      <c r="E404" s="48" t="s">
        <v>1073</v>
      </c>
      <c r="F404" s="48" t="s">
        <v>8</v>
      </c>
      <c r="G404" s="48" t="s">
        <v>576</v>
      </c>
      <c r="H404" s="48" t="s">
        <v>11</v>
      </c>
      <c r="I404" s="73">
        <f>_xlfn.XLOOKUP(Tabla15[[#This Row],[cedula]],TCARRERA[CEDULA],TCARRERA[CATEGORIA DEL SERVIDOR],0)</f>
        <v>0</v>
      </c>
      <c r="J40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48" t="str">
        <f>IF(ISTEXT(Tabla15[[#This Row],[CARRERA]]),Tabla15[[#This Row],[CARRERA]],Tabla15[[#This Row],[STATUS]])</f>
        <v>ESTATUTO SIMPLIFICADO</v>
      </c>
      <c r="L404" s="57">
        <v>20000</v>
      </c>
      <c r="M404" s="61"/>
      <c r="N404" s="60">
        <v>608</v>
      </c>
      <c r="O404" s="60">
        <v>574</v>
      </c>
      <c r="P404" s="25">
        <f>Tabla15[[#This Row],[sbruto]]-Tabla15[[#This Row],[ISR]]-Tabla15[[#This Row],[SFS]]-Tabla15[[#This Row],[AFP]]-Tabla15[[#This Row],[sneto]]</f>
        <v>11863.869999999999</v>
      </c>
      <c r="Q404" s="25">
        <v>6954.13</v>
      </c>
      <c r="R404" s="48" t="str">
        <f>_xlfn.XLOOKUP(Tabla15[[#This Row],[cedula]],Tabla8[Numero Documento],Tabla8[Gen])</f>
        <v>F</v>
      </c>
      <c r="S404" s="48" t="str">
        <f>_xlfn.XLOOKUP(Tabla15[[#This Row],[cedula]],Tabla8[Numero Documento],Tabla8[Lugar Funciones Codigo])</f>
        <v>01.83.00.00.11.02.03</v>
      </c>
    </row>
    <row r="405" spans="1:19" hidden="1">
      <c r="A405" s="48" t="s">
        <v>2539</v>
      </c>
      <c r="B405" s="48" t="s">
        <v>1114</v>
      </c>
      <c r="C405" s="48" t="s">
        <v>2570</v>
      </c>
      <c r="D405" s="48" t="str">
        <f>Tabla15[[#This Row],[cedula]]&amp;Tabla15[[#This Row],[prog]]&amp;LEFT(Tabla15[[#This Row],[TIPO]],3)</f>
        <v>0010352890701FIJ</v>
      </c>
      <c r="E405" s="48" t="s">
        <v>579</v>
      </c>
      <c r="F405" s="48" t="s">
        <v>8</v>
      </c>
      <c r="G405" s="48" t="s">
        <v>576</v>
      </c>
      <c r="H405" s="48" t="s">
        <v>11</v>
      </c>
      <c r="I405" s="73" t="str">
        <f>_xlfn.XLOOKUP(Tabla15[[#This Row],[cedula]],TCARRERA[CEDULA],TCARRERA[CATEGORIA DEL SERVIDOR],0)</f>
        <v>CARRERA ADMINISTRATIVA</v>
      </c>
      <c r="J405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48" t="str">
        <f>IF(ISTEXT(Tabla15[[#This Row],[CARRERA]]),Tabla15[[#This Row],[CARRERA]],Tabla15[[#This Row],[STATUS]])</f>
        <v>CARRERA ADMINISTRATIVA</v>
      </c>
      <c r="L405" s="57">
        <v>20000</v>
      </c>
      <c r="M405" s="61"/>
      <c r="N405" s="57">
        <v>608</v>
      </c>
      <c r="O405" s="57">
        <v>574</v>
      </c>
      <c r="P405" s="25">
        <f>Tabla15[[#This Row],[sbruto]]-Tabla15[[#This Row],[ISR]]-Tabla15[[#This Row],[SFS]]-Tabla15[[#This Row],[AFP]]-Tabla15[[#This Row],[sneto]]</f>
        <v>10177.219999999999</v>
      </c>
      <c r="Q405" s="25">
        <v>8640.7800000000007</v>
      </c>
      <c r="R405" s="48" t="str">
        <f>_xlfn.XLOOKUP(Tabla15[[#This Row],[cedula]],Tabla8[Numero Documento],Tabla8[Gen])</f>
        <v>F</v>
      </c>
      <c r="S405" s="48" t="str">
        <f>_xlfn.XLOOKUP(Tabla15[[#This Row],[cedula]],Tabla8[Numero Documento],Tabla8[Lugar Funciones Codigo])</f>
        <v>01.83.00.00.11.02.03</v>
      </c>
    </row>
    <row r="406" spans="1:19" hidden="1">
      <c r="A406" s="48" t="s">
        <v>2539</v>
      </c>
      <c r="B406" s="48" t="s">
        <v>1856</v>
      </c>
      <c r="C406" s="48" t="s">
        <v>2570</v>
      </c>
      <c r="D406" s="48" t="str">
        <f>Tabla15[[#This Row],[cedula]]&amp;Tabla15[[#This Row],[prog]]&amp;LEFT(Tabla15[[#This Row],[TIPO]],3)</f>
        <v>0200009165801FIJ</v>
      </c>
      <c r="E406" s="48" t="s">
        <v>2784</v>
      </c>
      <c r="F406" s="48" t="s">
        <v>8</v>
      </c>
      <c r="G406" s="48" t="s">
        <v>576</v>
      </c>
      <c r="H406" s="48" t="s">
        <v>11</v>
      </c>
      <c r="I406" s="73">
        <f>_xlfn.XLOOKUP(Tabla15[[#This Row],[cedula]],TCARRERA[CEDULA],TCARRERA[CATEGORIA DEL SERVIDOR],0)</f>
        <v>0</v>
      </c>
      <c r="J40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48" t="str">
        <f>IF(ISTEXT(Tabla15[[#This Row],[CARRERA]]),Tabla15[[#This Row],[CARRERA]],Tabla15[[#This Row],[STATUS]])</f>
        <v>ESTATUTO SIMPLIFICADO</v>
      </c>
      <c r="L406" s="57">
        <v>20000</v>
      </c>
      <c r="M406" s="57"/>
      <c r="N406" s="57">
        <v>608</v>
      </c>
      <c r="O406" s="57">
        <v>574</v>
      </c>
      <c r="P406" s="25">
        <f>Tabla15[[#This Row],[sbruto]]-Tabla15[[#This Row],[ISR]]-Tabla15[[#This Row],[SFS]]-Tabla15[[#This Row],[AFP]]-Tabla15[[#This Row],[sneto]]</f>
        <v>9405.67</v>
      </c>
      <c r="Q406" s="25">
        <v>9412.33</v>
      </c>
      <c r="R406" s="48" t="str">
        <f>_xlfn.XLOOKUP(Tabla15[[#This Row],[cedula]],Tabla8[Numero Documento],Tabla8[Gen])</f>
        <v>M</v>
      </c>
      <c r="S406" s="48" t="str">
        <f>_xlfn.XLOOKUP(Tabla15[[#This Row],[cedula]],Tabla8[Numero Documento],Tabla8[Lugar Funciones Codigo])</f>
        <v>01.83.00.00.11.02.03</v>
      </c>
    </row>
    <row r="407" spans="1:19" hidden="1">
      <c r="A407" s="48" t="s">
        <v>2539</v>
      </c>
      <c r="B407" s="48" t="s">
        <v>1865</v>
      </c>
      <c r="C407" s="48" t="s">
        <v>2570</v>
      </c>
      <c r="D407" s="48" t="str">
        <f>Tabla15[[#This Row],[cedula]]&amp;Tabla15[[#This Row],[prog]]&amp;LEFT(Tabla15[[#This Row],[TIPO]],3)</f>
        <v>0011887168001FIJ</v>
      </c>
      <c r="E407" s="48" t="s">
        <v>581</v>
      </c>
      <c r="F407" s="48" t="s">
        <v>127</v>
      </c>
      <c r="G407" s="48" t="s">
        <v>576</v>
      </c>
      <c r="H407" s="48" t="s">
        <v>11</v>
      </c>
      <c r="I407" s="73">
        <f>_xlfn.XLOOKUP(Tabla15[[#This Row],[cedula]],TCARRERA[CEDULA],TCARRERA[CATEGORIA DEL SERVIDOR],0)</f>
        <v>0</v>
      </c>
      <c r="J40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7" s="48" t="str">
        <f>IF(ISTEXT(Tabla15[[#This Row],[CARRERA]]),Tabla15[[#This Row],[CARRERA]],Tabla15[[#This Row],[STATUS]])</f>
        <v>ESTATUTO SIMPLIFICADO</v>
      </c>
      <c r="L407" s="57">
        <v>20000</v>
      </c>
      <c r="M407" s="59"/>
      <c r="N407" s="57">
        <v>608</v>
      </c>
      <c r="O407" s="57">
        <v>574</v>
      </c>
      <c r="P407" s="25">
        <f>Tabla15[[#This Row],[sbruto]]-Tabla15[[#This Row],[ISR]]-Tabla15[[#This Row],[SFS]]-Tabla15[[#This Row],[AFP]]-Tabla15[[#This Row],[sneto]]</f>
        <v>14883.83</v>
      </c>
      <c r="Q407" s="25">
        <v>3934.17</v>
      </c>
      <c r="R407" s="48" t="str">
        <f>_xlfn.XLOOKUP(Tabla15[[#This Row],[cedula]],Tabla8[Numero Documento],Tabla8[Gen])</f>
        <v>M</v>
      </c>
      <c r="S407" s="48" t="str">
        <f>_xlfn.XLOOKUP(Tabla15[[#This Row],[cedula]],Tabla8[Numero Documento],Tabla8[Lugar Funciones Codigo])</f>
        <v>01.83.00.00.11.02.03</v>
      </c>
    </row>
    <row r="408" spans="1:19" hidden="1">
      <c r="A408" s="48" t="s">
        <v>2539</v>
      </c>
      <c r="B408" s="48" t="s">
        <v>1914</v>
      </c>
      <c r="C408" s="48" t="s">
        <v>2570</v>
      </c>
      <c r="D408" s="48" t="str">
        <f>Tabla15[[#This Row],[cedula]]&amp;Tabla15[[#This Row],[prog]]&amp;LEFT(Tabla15[[#This Row],[TIPO]],3)</f>
        <v>0010264807801FIJ</v>
      </c>
      <c r="E408" s="48" t="s">
        <v>583</v>
      </c>
      <c r="F408" s="48" t="s">
        <v>8</v>
      </c>
      <c r="G408" s="48" t="s">
        <v>576</v>
      </c>
      <c r="H408" s="48" t="s">
        <v>11</v>
      </c>
      <c r="I408" s="73">
        <f>_xlfn.XLOOKUP(Tabla15[[#This Row],[cedula]],TCARRERA[CEDULA],TCARRERA[CATEGORIA DEL SERVIDOR],0)</f>
        <v>0</v>
      </c>
      <c r="J408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48" t="str">
        <f>IF(ISTEXT(Tabla15[[#This Row],[CARRERA]]),Tabla15[[#This Row],[CARRERA]],Tabla15[[#This Row],[STATUS]])</f>
        <v>ESTATUTO SIMPLIFICADO</v>
      </c>
      <c r="L408" s="57">
        <v>20000</v>
      </c>
      <c r="M408" s="61"/>
      <c r="N408" s="57">
        <v>608</v>
      </c>
      <c r="O408" s="57">
        <v>574</v>
      </c>
      <c r="P408" s="25">
        <f>Tabla15[[#This Row],[sbruto]]-Tabla15[[#This Row],[ISR]]-Tabla15[[#This Row],[SFS]]-Tabla15[[#This Row],[AFP]]-Tabla15[[#This Row],[sneto]]</f>
        <v>8609.7900000000009</v>
      </c>
      <c r="Q408" s="25">
        <v>10208.209999999999</v>
      </c>
      <c r="R408" s="48" t="str">
        <f>_xlfn.XLOOKUP(Tabla15[[#This Row],[cedula]],Tabla8[Numero Documento],Tabla8[Gen])</f>
        <v>F</v>
      </c>
      <c r="S408" s="48" t="str">
        <f>_xlfn.XLOOKUP(Tabla15[[#This Row],[cedula]],Tabla8[Numero Documento],Tabla8[Lugar Funciones Codigo])</f>
        <v>01.83.00.00.11.02.03</v>
      </c>
    </row>
    <row r="409" spans="1:19" hidden="1">
      <c r="A409" s="48" t="s">
        <v>2539</v>
      </c>
      <c r="B409" s="48" t="s">
        <v>1144</v>
      </c>
      <c r="C409" s="48" t="s">
        <v>2570</v>
      </c>
      <c r="D409" s="48" t="str">
        <f>Tabla15[[#This Row],[cedula]]&amp;Tabla15[[#This Row],[prog]]&amp;LEFT(Tabla15[[#This Row],[TIPO]],3)</f>
        <v>0011767798901FIJ</v>
      </c>
      <c r="E409" s="48" t="s">
        <v>585</v>
      </c>
      <c r="F409" s="48" t="s">
        <v>8</v>
      </c>
      <c r="G409" s="48" t="s">
        <v>576</v>
      </c>
      <c r="H409" s="48" t="s">
        <v>11</v>
      </c>
      <c r="I409" s="73" t="str">
        <f>_xlfn.XLOOKUP(Tabla15[[#This Row],[cedula]],TCARRERA[CEDULA],TCARRERA[CATEGORIA DEL SERVIDOR],0)</f>
        <v>CARRERA ADMINISTRATIVA</v>
      </c>
      <c r="J409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48" t="str">
        <f>IF(ISTEXT(Tabla15[[#This Row],[CARRERA]]),Tabla15[[#This Row],[CARRERA]],Tabla15[[#This Row],[STATUS]])</f>
        <v>CARRERA ADMINISTRATIVA</v>
      </c>
      <c r="L409" s="57">
        <v>20000</v>
      </c>
      <c r="M409" s="61"/>
      <c r="N409" s="57">
        <v>608</v>
      </c>
      <c r="O409" s="57">
        <v>574</v>
      </c>
      <c r="P409" s="25">
        <f>Tabla15[[#This Row],[sbruto]]-Tabla15[[#This Row],[ISR]]-Tabla15[[#This Row],[SFS]]-Tabla15[[#This Row],[AFP]]-Tabla15[[#This Row],[sneto]]</f>
        <v>14965.11</v>
      </c>
      <c r="Q409" s="25">
        <v>3852.89</v>
      </c>
      <c r="R409" s="48" t="str">
        <f>_xlfn.XLOOKUP(Tabla15[[#This Row],[cedula]],Tabla8[Numero Documento],Tabla8[Gen])</f>
        <v>F</v>
      </c>
      <c r="S409" s="48" t="str">
        <f>_xlfn.XLOOKUP(Tabla15[[#This Row],[cedula]],Tabla8[Numero Documento],Tabla8[Lugar Funciones Codigo])</f>
        <v>01.83.00.00.11.02.03</v>
      </c>
    </row>
    <row r="410" spans="1:19" hidden="1">
      <c r="A410" s="48" t="s">
        <v>2539</v>
      </c>
      <c r="B410" s="48" t="s">
        <v>1935</v>
      </c>
      <c r="C410" s="48" t="s">
        <v>2570</v>
      </c>
      <c r="D410" s="48" t="str">
        <f>Tabla15[[#This Row],[cedula]]&amp;Tabla15[[#This Row],[prog]]&amp;LEFT(Tabla15[[#This Row],[TIPO]],3)</f>
        <v>0010010460301FIJ</v>
      </c>
      <c r="E410" s="48" t="s">
        <v>588</v>
      </c>
      <c r="F410" s="48" t="s">
        <v>8</v>
      </c>
      <c r="G410" s="48" t="s">
        <v>576</v>
      </c>
      <c r="H410" s="48" t="s">
        <v>11</v>
      </c>
      <c r="I410" s="73">
        <f>_xlfn.XLOOKUP(Tabla15[[#This Row],[cedula]],TCARRERA[CEDULA],TCARRERA[CATEGORIA DEL SERVIDOR],0)</f>
        <v>0</v>
      </c>
      <c r="J410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0" s="48" t="str">
        <f>IF(ISTEXT(Tabla15[[#This Row],[CARRERA]]),Tabla15[[#This Row],[CARRERA]],Tabla15[[#This Row],[STATUS]])</f>
        <v>ESTATUTO SIMPLIFICADO</v>
      </c>
      <c r="L410" s="57">
        <v>20000</v>
      </c>
      <c r="M410" s="59"/>
      <c r="N410" s="57">
        <v>608</v>
      </c>
      <c r="O410" s="57">
        <v>574</v>
      </c>
      <c r="P410" s="25">
        <f>Tabla15[[#This Row],[sbruto]]-Tabla15[[#This Row],[ISR]]-Tabla15[[#This Row],[SFS]]-Tabla15[[#This Row],[AFP]]-Tabla15[[#This Row],[sneto]]</f>
        <v>1921</v>
      </c>
      <c r="Q410" s="25">
        <v>16897</v>
      </c>
      <c r="R410" s="48" t="str">
        <f>_xlfn.XLOOKUP(Tabla15[[#This Row],[cedula]],Tabla8[Numero Documento],Tabla8[Gen])</f>
        <v>F</v>
      </c>
      <c r="S410" s="48" t="str">
        <f>_xlfn.XLOOKUP(Tabla15[[#This Row],[cedula]],Tabla8[Numero Documento],Tabla8[Lugar Funciones Codigo])</f>
        <v>01.83.00.00.11.02.03</v>
      </c>
    </row>
    <row r="411" spans="1:19" hidden="1">
      <c r="A411" s="48" t="s">
        <v>2539</v>
      </c>
      <c r="B411" s="48" t="s">
        <v>2672</v>
      </c>
      <c r="C411" s="48" t="s">
        <v>2570</v>
      </c>
      <c r="D411" s="48" t="str">
        <f>Tabla15[[#This Row],[cedula]]&amp;Tabla15[[#This Row],[prog]]&amp;LEFT(Tabla15[[#This Row],[TIPO]],3)</f>
        <v>0011363972801FIJ</v>
      </c>
      <c r="E411" s="48" t="s">
        <v>2656</v>
      </c>
      <c r="F411" s="48" t="s">
        <v>8</v>
      </c>
      <c r="G411" s="48" t="s">
        <v>576</v>
      </c>
      <c r="H411" s="48" t="s">
        <v>11</v>
      </c>
      <c r="I411" s="73">
        <f>_xlfn.XLOOKUP(Tabla15[[#This Row],[cedula]],TCARRERA[CEDULA],TCARRERA[CATEGORIA DEL SERVIDOR],0)</f>
        <v>0</v>
      </c>
      <c r="J41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48" t="str">
        <f>IF(ISTEXT(Tabla15[[#This Row],[CARRERA]]),Tabla15[[#This Row],[CARRERA]],Tabla15[[#This Row],[STATUS]])</f>
        <v>ESTATUTO SIMPLIFICADO</v>
      </c>
      <c r="L411" s="57">
        <v>17000</v>
      </c>
      <c r="M411" s="61"/>
      <c r="N411" s="57">
        <v>516.79999999999995</v>
      </c>
      <c r="O411" s="57">
        <v>487.9</v>
      </c>
      <c r="P411" s="25">
        <f>Tabla15[[#This Row],[sbruto]]-Tabla15[[#This Row],[ISR]]-Tabla15[[#This Row],[SFS]]-Tabla15[[#This Row],[AFP]]-Tabla15[[#This Row],[sneto]]</f>
        <v>2091.0000000000018</v>
      </c>
      <c r="Q411" s="25">
        <v>13904.3</v>
      </c>
      <c r="R411" s="48" t="str">
        <f>_xlfn.XLOOKUP(Tabla15[[#This Row],[cedula]],Tabla8[Numero Documento],Tabla8[Gen])</f>
        <v>F</v>
      </c>
      <c r="S411" s="48" t="str">
        <f>_xlfn.XLOOKUP(Tabla15[[#This Row],[cedula]],Tabla8[Numero Documento],Tabla8[Lugar Funciones Codigo])</f>
        <v>01.83.00.00.11.02.03</v>
      </c>
    </row>
    <row r="412" spans="1:19" hidden="1">
      <c r="A412" s="48" t="s">
        <v>2539</v>
      </c>
      <c r="B412" s="48" t="s">
        <v>2848</v>
      </c>
      <c r="C412" s="48" t="s">
        <v>2570</v>
      </c>
      <c r="D412" s="48" t="str">
        <f>Tabla15[[#This Row],[cedula]]&amp;Tabla15[[#This Row],[prog]]&amp;LEFT(Tabla15[[#This Row],[TIPO]],3)</f>
        <v>0011096857501FIJ</v>
      </c>
      <c r="E412" s="48" t="s">
        <v>2847</v>
      </c>
      <c r="F412" s="48" t="s">
        <v>8</v>
      </c>
      <c r="G412" s="48" t="s">
        <v>576</v>
      </c>
      <c r="H412" s="48" t="s">
        <v>11</v>
      </c>
      <c r="I412" s="73">
        <f>_xlfn.XLOOKUP(Tabla15[[#This Row],[cedula]],TCARRERA[CEDULA],TCARRERA[CATEGORIA DEL SERVIDOR],0)</f>
        <v>0</v>
      </c>
      <c r="J412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48" t="str">
        <f>IF(ISTEXT(Tabla15[[#This Row],[CARRERA]]),Tabla15[[#This Row],[CARRERA]],Tabla15[[#This Row],[STATUS]])</f>
        <v>ESTATUTO SIMPLIFICADO</v>
      </c>
      <c r="L412" s="57">
        <v>17000</v>
      </c>
      <c r="M412" s="57"/>
      <c r="N412" s="57">
        <v>516.79999999999995</v>
      </c>
      <c r="O412" s="57">
        <v>487.9</v>
      </c>
      <c r="P412" s="25">
        <f>Tabla15[[#This Row],[sbruto]]-Tabla15[[#This Row],[ISR]]-Tabla15[[#This Row],[SFS]]-Tabla15[[#This Row],[AFP]]-Tabla15[[#This Row],[sneto]]</f>
        <v>1571.0000000000018</v>
      </c>
      <c r="Q412" s="25">
        <v>14424.3</v>
      </c>
      <c r="R412" s="48" t="str">
        <f>_xlfn.XLOOKUP(Tabla15[[#This Row],[cedula]],Tabla8[Numero Documento],Tabla8[Gen])</f>
        <v>F</v>
      </c>
      <c r="S412" s="48" t="str">
        <f>_xlfn.XLOOKUP(Tabla15[[#This Row],[cedula]],Tabla8[Numero Documento],Tabla8[Lugar Funciones Codigo])</f>
        <v>01.83.00.00.11.02.03</v>
      </c>
    </row>
    <row r="413" spans="1:19" hidden="1">
      <c r="A413" s="48" t="s">
        <v>2539</v>
      </c>
      <c r="B413" s="48" t="s">
        <v>2671</v>
      </c>
      <c r="C413" s="48" t="s">
        <v>2570</v>
      </c>
      <c r="D413" s="48" t="str">
        <f>Tabla15[[#This Row],[cedula]]&amp;Tabla15[[#This Row],[prog]]&amp;LEFT(Tabla15[[#This Row],[TIPO]],3)</f>
        <v>0010722691201FIJ</v>
      </c>
      <c r="E413" s="48" t="s">
        <v>2655</v>
      </c>
      <c r="F413" s="48" t="s">
        <v>8</v>
      </c>
      <c r="G413" s="48" t="s">
        <v>576</v>
      </c>
      <c r="H413" s="48" t="s">
        <v>11</v>
      </c>
      <c r="I413" s="73">
        <f>_xlfn.XLOOKUP(Tabla15[[#This Row],[cedula]],TCARRERA[CEDULA],TCARRERA[CATEGORIA DEL SERVIDOR],0)</f>
        <v>0</v>
      </c>
      <c r="J413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48" t="str">
        <f>IF(ISTEXT(Tabla15[[#This Row],[CARRERA]]),Tabla15[[#This Row],[CARRERA]],Tabla15[[#This Row],[STATUS]])</f>
        <v>ESTATUTO SIMPLIFICADO</v>
      </c>
      <c r="L413" s="57">
        <v>17000</v>
      </c>
      <c r="M413" s="60"/>
      <c r="N413" s="57">
        <v>516.79999999999995</v>
      </c>
      <c r="O413" s="57">
        <v>487.9</v>
      </c>
      <c r="P413" s="25">
        <f>Tabla15[[#This Row],[sbruto]]-Tabla15[[#This Row],[ISR]]-Tabla15[[#This Row],[SFS]]-Tabla15[[#This Row],[AFP]]-Tabla15[[#This Row],[sneto]]</f>
        <v>25.000000000001819</v>
      </c>
      <c r="Q413" s="25">
        <v>15970.3</v>
      </c>
      <c r="R413" s="48" t="str">
        <f>_xlfn.XLOOKUP(Tabla15[[#This Row],[cedula]],Tabla8[Numero Documento],Tabla8[Gen])</f>
        <v>F</v>
      </c>
      <c r="S413" s="48" t="str">
        <f>_xlfn.XLOOKUP(Tabla15[[#This Row],[cedula]],Tabla8[Numero Documento],Tabla8[Lugar Funciones Codigo])</f>
        <v>01.83.00.00.11.02.03</v>
      </c>
    </row>
    <row r="414" spans="1:19" hidden="1">
      <c r="A414" s="48" t="s">
        <v>2539</v>
      </c>
      <c r="B414" s="48" t="s">
        <v>2866</v>
      </c>
      <c r="C414" s="48" t="s">
        <v>2570</v>
      </c>
      <c r="D414" s="48" t="str">
        <f>Tabla15[[#This Row],[cedula]]&amp;Tabla15[[#This Row],[prog]]&amp;LEFT(Tabla15[[#This Row],[TIPO]],3)</f>
        <v>0011929753901FIJ</v>
      </c>
      <c r="E414" s="48" t="s">
        <v>2865</v>
      </c>
      <c r="F414" s="48" t="s">
        <v>8</v>
      </c>
      <c r="G414" s="48" t="s">
        <v>576</v>
      </c>
      <c r="H414" s="48" t="s">
        <v>11</v>
      </c>
      <c r="I414" s="73">
        <f>_xlfn.XLOOKUP(Tabla15[[#This Row],[cedula]],TCARRERA[CEDULA],TCARRERA[CATEGORIA DEL SERVIDOR],0)</f>
        <v>0</v>
      </c>
      <c r="J41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4" s="48" t="str">
        <f>IF(ISTEXT(Tabla15[[#This Row],[CARRERA]]),Tabla15[[#This Row],[CARRERA]],Tabla15[[#This Row],[STATUS]])</f>
        <v>ESTATUTO SIMPLIFICADO</v>
      </c>
      <c r="L414" s="57">
        <v>17000</v>
      </c>
      <c r="M414" s="59"/>
      <c r="N414" s="57">
        <v>516.79999999999995</v>
      </c>
      <c r="O414" s="57">
        <v>487.9</v>
      </c>
      <c r="P414" s="25">
        <f>Tabla15[[#This Row],[sbruto]]-Tabla15[[#This Row],[ISR]]-Tabla15[[#This Row],[SFS]]-Tabla15[[#This Row],[AFP]]-Tabla15[[#This Row],[sneto]]</f>
        <v>2571.0000000000018</v>
      </c>
      <c r="Q414" s="25">
        <v>13424.3</v>
      </c>
      <c r="R414" s="48" t="str">
        <f>_xlfn.XLOOKUP(Tabla15[[#This Row],[cedula]],Tabla8[Numero Documento],Tabla8[Gen])</f>
        <v>F</v>
      </c>
      <c r="S414" s="48" t="str">
        <f>_xlfn.XLOOKUP(Tabla15[[#This Row],[cedula]],Tabla8[Numero Documento],Tabla8[Lugar Funciones Codigo])</f>
        <v>01.83.00.00.11.02.03</v>
      </c>
    </row>
    <row r="415" spans="1:19" hidden="1">
      <c r="A415" s="48" t="s">
        <v>2539</v>
      </c>
      <c r="B415" s="48" t="s">
        <v>2002</v>
      </c>
      <c r="C415" s="48" t="s">
        <v>2570</v>
      </c>
      <c r="D415" s="48" t="str">
        <f>Tabla15[[#This Row],[cedula]]&amp;Tabla15[[#This Row],[prog]]&amp;LEFT(Tabla15[[#This Row],[TIPO]],3)</f>
        <v>0011700068701FIJ</v>
      </c>
      <c r="E415" s="48" t="s">
        <v>1076</v>
      </c>
      <c r="F415" s="48" t="s">
        <v>8</v>
      </c>
      <c r="G415" s="48" t="s">
        <v>576</v>
      </c>
      <c r="H415" s="48" t="s">
        <v>11</v>
      </c>
      <c r="I415" s="73">
        <f>_xlfn.XLOOKUP(Tabla15[[#This Row],[cedula]],TCARRERA[CEDULA],TCARRERA[CATEGORIA DEL SERVIDOR],0)</f>
        <v>0</v>
      </c>
      <c r="J415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5" s="48" t="str">
        <f>IF(ISTEXT(Tabla15[[#This Row],[CARRERA]]),Tabla15[[#This Row],[CARRERA]],Tabla15[[#This Row],[STATUS]])</f>
        <v>ESTATUTO SIMPLIFICADO</v>
      </c>
      <c r="L415" s="57">
        <v>16500</v>
      </c>
      <c r="M415" s="60"/>
      <c r="N415" s="57">
        <v>501.6</v>
      </c>
      <c r="O415" s="57">
        <v>473.55</v>
      </c>
      <c r="P415" s="25">
        <f>Tabla15[[#This Row],[sbruto]]-Tabla15[[#This Row],[ISR]]-Tabla15[[#This Row],[SFS]]-Tabla15[[#This Row],[AFP]]-Tabla15[[#This Row],[sneto]]</f>
        <v>1071</v>
      </c>
      <c r="Q415" s="25">
        <v>14453.85</v>
      </c>
      <c r="R415" s="48" t="str">
        <f>_xlfn.XLOOKUP(Tabla15[[#This Row],[cedula]],Tabla8[Numero Documento],Tabla8[Gen])</f>
        <v>F</v>
      </c>
      <c r="S415" s="48" t="str">
        <f>_xlfn.XLOOKUP(Tabla15[[#This Row],[cedula]],Tabla8[Numero Documento],Tabla8[Lugar Funciones Codigo])</f>
        <v>01.83.00.00.11.02.03</v>
      </c>
    </row>
    <row r="416" spans="1:19" hidden="1">
      <c r="A416" s="48" t="s">
        <v>2539</v>
      </c>
      <c r="B416" s="48" t="s">
        <v>1800</v>
      </c>
      <c r="C416" s="48" t="s">
        <v>2570</v>
      </c>
      <c r="D416" s="48" t="str">
        <f>Tabla15[[#This Row],[cedula]]&amp;Tabla15[[#This Row],[prog]]&amp;LEFT(Tabla15[[#This Row],[TIPO]],3)</f>
        <v>4022945310101FIJ</v>
      </c>
      <c r="E416" s="48" t="s">
        <v>1053</v>
      </c>
      <c r="F416" s="48" t="s">
        <v>8</v>
      </c>
      <c r="G416" s="48" t="s">
        <v>576</v>
      </c>
      <c r="H416" s="48" t="s">
        <v>11</v>
      </c>
      <c r="I416" s="73">
        <f>_xlfn.XLOOKUP(Tabla15[[#This Row],[cedula]],TCARRERA[CEDULA],TCARRERA[CATEGORIA DEL SERVIDOR],0)</f>
        <v>0</v>
      </c>
      <c r="J41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6" s="48" t="str">
        <f>IF(ISTEXT(Tabla15[[#This Row],[CARRERA]]),Tabla15[[#This Row],[CARRERA]],Tabla15[[#This Row],[STATUS]])</f>
        <v>ESTATUTO SIMPLIFICADO</v>
      </c>
      <c r="L416" s="57">
        <v>16000</v>
      </c>
      <c r="M416" s="61"/>
      <c r="N416" s="60">
        <v>486.4</v>
      </c>
      <c r="O416" s="60">
        <v>459.2</v>
      </c>
      <c r="P416" s="25">
        <f>Tabla15[[#This Row],[sbruto]]-Tabla15[[#This Row],[ISR]]-Tabla15[[#This Row],[SFS]]-Tabla15[[#This Row],[AFP]]-Tabla15[[#This Row],[sneto]]</f>
        <v>1071</v>
      </c>
      <c r="Q416" s="25">
        <v>13983.4</v>
      </c>
      <c r="R416" s="48" t="str">
        <f>_xlfn.XLOOKUP(Tabla15[[#This Row],[cedula]],Tabla8[Numero Documento],Tabla8[Gen])</f>
        <v>F</v>
      </c>
      <c r="S416" s="48" t="str">
        <f>_xlfn.XLOOKUP(Tabla15[[#This Row],[cedula]],Tabla8[Numero Documento],Tabla8[Lugar Funciones Codigo])</f>
        <v>01.83.00.00.11.02.03</v>
      </c>
    </row>
    <row r="417" spans="1:19" hidden="1">
      <c r="A417" s="48" t="s">
        <v>2539</v>
      </c>
      <c r="B417" s="48" t="s">
        <v>1976</v>
      </c>
      <c r="C417" s="48" t="s">
        <v>2570</v>
      </c>
      <c r="D417" s="48" t="str">
        <f>Tabla15[[#This Row],[cedula]]&amp;Tabla15[[#This Row],[prog]]&amp;LEFT(Tabla15[[#This Row],[TIPO]],3)</f>
        <v>0011493885501FIJ</v>
      </c>
      <c r="E417" s="48" t="s">
        <v>1031</v>
      </c>
      <c r="F417" s="48" t="s">
        <v>8</v>
      </c>
      <c r="G417" s="48" t="s">
        <v>576</v>
      </c>
      <c r="H417" s="48" t="s">
        <v>11</v>
      </c>
      <c r="I417" s="73">
        <f>_xlfn.XLOOKUP(Tabla15[[#This Row],[cedula]],TCARRERA[CEDULA],TCARRERA[CATEGORIA DEL SERVIDOR],0)</f>
        <v>0</v>
      </c>
      <c r="J41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48" t="str">
        <f>IF(ISTEXT(Tabla15[[#This Row],[CARRERA]]),Tabla15[[#This Row],[CARRERA]],Tabla15[[#This Row],[STATUS]])</f>
        <v>ESTATUTO SIMPLIFICADO</v>
      </c>
      <c r="L417" s="57">
        <v>15000</v>
      </c>
      <c r="M417" s="59"/>
      <c r="N417" s="57">
        <v>456</v>
      </c>
      <c r="O417" s="57">
        <v>430.5</v>
      </c>
      <c r="P417" s="25">
        <f>Tabla15[[#This Row],[sbruto]]-Tabla15[[#This Row],[ISR]]-Tabla15[[#This Row],[SFS]]-Tabla15[[#This Row],[AFP]]-Tabla15[[#This Row],[sneto]]</f>
        <v>5763.8799999999992</v>
      </c>
      <c r="Q417" s="25">
        <v>8349.6200000000008</v>
      </c>
      <c r="R417" s="48" t="str">
        <f>_xlfn.XLOOKUP(Tabla15[[#This Row],[cedula]],Tabla8[Numero Documento],Tabla8[Gen])</f>
        <v>F</v>
      </c>
      <c r="S417" s="48" t="str">
        <f>_xlfn.XLOOKUP(Tabla15[[#This Row],[cedula]],Tabla8[Numero Documento],Tabla8[Lugar Funciones Codigo])</f>
        <v>01.83.00.00.11.02.03</v>
      </c>
    </row>
    <row r="418" spans="1:19" hidden="1">
      <c r="A418" s="48" t="s">
        <v>2539</v>
      </c>
      <c r="B418" s="48" t="s">
        <v>1906</v>
      </c>
      <c r="C418" s="48" t="s">
        <v>2570</v>
      </c>
      <c r="D418" s="48" t="str">
        <f>Tabla15[[#This Row],[cedula]]&amp;Tabla15[[#This Row],[prog]]&amp;LEFT(Tabla15[[#This Row],[TIPO]],3)</f>
        <v>0590009094401FIJ</v>
      </c>
      <c r="E418" s="48" t="s">
        <v>236</v>
      </c>
      <c r="F418" s="48" t="s">
        <v>15</v>
      </c>
      <c r="G418" s="48" t="s">
        <v>576</v>
      </c>
      <c r="H418" s="48" t="s">
        <v>11</v>
      </c>
      <c r="I418" s="73">
        <f>_xlfn.XLOOKUP(Tabla15[[#This Row],[cedula]],TCARRERA[CEDULA],TCARRERA[CATEGORIA DEL SERVIDOR],0)</f>
        <v>0</v>
      </c>
      <c r="J41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418" s="48" t="str">
        <f>IF(ISTEXT(Tabla15[[#This Row],[CARRERA]]),Tabla15[[#This Row],[CARRERA]],Tabla15[[#This Row],[STATUS]])</f>
        <v>FIJO</v>
      </c>
      <c r="L418" s="57">
        <v>13200</v>
      </c>
      <c r="M418" s="59"/>
      <c r="N418" s="57">
        <v>401.28</v>
      </c>
      <c r="O418" s="57">
        <v>378.84</v>
      </c>
      <c r="P418" s="25">
        <f>Tabla15[[#This Row],[sbruto]]-Tabla15[[#This Row],[ISR]]-Tabla15[[#This Row],[SFS]]-Tabla15[[#This Row],[AFP]]-Tabla15[[#This Row],[sneto]]</f>
        <v>1163</v>
      </c>
      <c r="Q418" s="25">
        <v>11256.88</v>
      </c>
      <c r="R418" s="48" t="str">
        <f>_xlfn.XLOOKUP(Tabla15[[#This Row],[cedula]],Tabla8[Numero Documento],Tabla8[Gen])</f>
        <v>M</v>
      </c>
      <c r="S418" s="48" t="str">
        <f>_xlfn.XLOOKUP(Tabla15[[#This Row],[cedula]],Tabla8[Numero Documento],Tabla8[Lugar Funciones Codigo])</f>
        <v>01.83.00.00.11.02.03</v>
      </c>
    </row>
    <row r="419" spans="1:19" hidden="1">
      <c r="A419" s="48" t="s">
        <v>2539</v>
      </c>
      <c r="B419" s="48" t="s">
        <v>1798</v>
      </c>
      <c r="C419" s="48" t="s">
        <v>2570</v>
      </c>
      <c r="D419" s="48" t="str">
        <f>Tabla15[[#This Row],[cedula]]&amp;Tabla15[[#This Row],[prog]]&amp;LEFT(Tabla15[[#This Row],[TIPO]],3)</f>
        <v>0010685654501FIJ</v>
      </c>
      <c r="E419" s="48" t="s">
        <v>578</v>
      </c>
      <c r="F419" s="48" t="s">
        <v>8</v>
      </c>
      <c r="G419" s="48" t="s">
        <v>576</v>
      </c>
      <c r="H419" s="48" t="s">
        <v>11</v>
      </c>
      <c r="I419" s="73">
        <f>_xlfn.XLOOKUP(Tabla15[[#This Row],[cedula]],TCARRERA[CEDULA],TCARRERA[CATEGORIA DEL SERVIDOR],0)</f>
        <v>0</v>
      </c>
      <c r="J419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9" s="48" t="str">
        <f>IF(ISTEXT(Tabla15[[#This Row],[CARRERA]]),Tabla15[[#This Row],[CARRERA]],Tabla15[[#This Row],[STATUS]])</f>
        <v>ESTATUTO SIMPLIFICADO</v>
      </c>
      <c r="L419" s="57">
        <v>11000</v>
      </c>
      <c r="M419" s="61"/>
      <c r="N419" s="60">
        <v>334.4</v>
      </c>
      <c r="O419" s="60">
        <v>315.7</v>
      </c>
      <c r="P419" s="25">
        <f>Tabla15[[#This Row],[sbruto]]-Tabla15[[#This Row],[ISR]]-Tabla15[[#This Row],[SFS]]-Tabla15[[#This Row],[AFP]]-Tabla15[[#This Row],[sneto]]</f>
        <v>451</v>
      </c>
      <c r="Q419" s="25">
        <v>9898.9</v>
      </c>
      <c r="R419" s="48" t="str">
        <f>_xlfn.XLOOKUP(Tabla15[[#This Row],[cedula]],Tabla8[Numero Documento],Tabla8[Gen])</f>
        <v>F</v>
      </c>
      <c r="S419" s="48" t="str">
        <f>_xlfn.XLOOKUP(Tabla15[[#This Row],[cedula]],Tabla8[Numero Documento],Tabla8[Lugar Funciones Codigo])</f>
        <v>01.83.00.00.11.02.03</v>
      </c>
    </row>
    <row r="420" spans="1:19" hidden="1">
      <c r="A420" s="48" t="s">
        <v>2539</v>
      </c>
      <c r="B420" s="48" t="s">
        <v>1902</v>
      </c>
      <c r="C420" s="48" t="s">
        <v>2570</v>
      </c>
      <c r="D420" s="48" t="str">
        <f>Tabla15[[#This Row],[cedula]]&amp;Tabla15[[#This Row],[prog]]&amp;LEFT(Tabla15[[#This Row],[TIPO]],3)</f>
        <v>0010430705301FIJ</v>
      </c>
      <c r="E420" s="48" t="s">
        <v>582</v>
      </c>
      <c r="F420" s="48" t="s">
        <v>8</v>
      </c>
      <c r="G420" s="48" t="s">
        <v>576</v>
      </c>
      <c r="H420" s="48" t="s">
        <v>11</v>
      </c>
      <c r="I420" s="73">
        <f>_xlfn.XLOOKUP(Tabla15[[#This Row],[cedula]],TCARRERA[CEDULA],TCARRERA[CATEGORIA DEL SERVIDOR],0)</f>
        <v>0</v>
      </c>
      <c r="J420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0" s="48" t="str">
        <f>IF(ISTEXT(Tabla15[[#This Row],[CARRERA]]),Tabla15[[#This Row],[CARRERA]],Tabla15[[#This Row],[STATUS]])</f>
        <v>ESTATUTO SIMPLIFICADO</v>
      </c>
      <c r="L420" s="57">
        <v>10000</v>
      </c>
      <c r="M420" s="59"/>
      <c r="N420" s="57">
        <v>304</v>
      </c>
      <c r="O420" s="57">
        <v>287</v>
      </c>
      <c r="P420" s="25">
        <f>Tabla15[[#This Row],[sbruto]]-Tabla15[[#This Row],[ISR]]-Tabla15[[#This Row],[SFS]]-Tabla15[[#This Row],[AFP]]-Tabla15[[#This Row],[sneto]]</f>
        <v>75</v>
      </c>
      <c r="Q420" s="25">
        <v>9334</v>
      </c>
      <c r="R420" s="48" t="str">
        <f>_xlfn.XLOOKUP(Tabla15[[#This Row],[cedula]],Tabla8[Numero Documento],Tabla8[Gen])</f>
        <v>F</v>
      </c>
      <c r="S420" s="48" t="str">
        <f>_xlfn.XLOOKUP(Tabla15[[#This Row],[cedula]],Tabla8[Numero Documento],Tabla8[Lugar Funciones Codigo])</f>
        <v>01.83.00.00.11.02.03</v>
      </c>
    </row>
    <row r="421" spans="1:19" hidden="1">
      <c r="A421" s="48" t="s">
        <v>2539</v>
      </c>
      <c r="B421" s="48" t="s">
        <v>1172</v>
      </c>
      <c r="C421" s="48" t="s">
        <v>2570</v>
      </c>
      <c r="D421" s="48" t="str">
        <f>Tabla15[[#This Row],[cedula]]&amp;Tabla15[[#This Row],[prog]]&amp;LEFT(Tabla15[[#This Row],[TIPO]],3)</f>
        <v>0010802706101FIJ</v>
      </c>
      <c r="E421" s="48" t="s">
        <v>570</v>
      </c>
      <c r="F421" s="48" t="s">
        <v>129</v>
      </c>
      <c r="G421" s="48" t="s">
        <v>569</v>
      </c>
      <c r="H421" s="48" t="s">
        <v>11</v>
      </c>
      <c r="I421" s="73" t="str">
        <f>_xlfn.XLOOKUP(Tabla15[[#This Row],[cedula]],TCARRERA[CEDULA],TCARRERA[CATEGORIA DEL SERVIDOR],0)</f>
        <v>CARRERA ADMINISTRATIVA</v>
      </c>
      <c r="J42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421" s="48" t="str">
        <f>IF(ISTEXT(Tabla15[[#This Row],[CARRERA]]),Tabla15[[#This Row],[CARRERA]],Tabla15[[#This Row],[STATUS]])</f>
        <v>CARRERA ADMINISTRATIVA</v>
      </c>
      <c r="L421" s="57">
        <v>70000</v>
      </c>
      <c r="M421" s="61">
        <v>5368.48</v>
      </c>
      <c r="N421" s="57">
        <v>2128</v>
      </c>
      <c r="O421" s="57">
        <v>2009</v>
      </c>
      <c r="P421" s="25">
        <f>Tabla15[[#This Row],[sbruto]]-Tabla15[[#This Row],[ISR]]-Tabla15[[#This Row],[SFS]]-Tabla15[[#This Row],[AFP]]-Tabla15[[#This Row],[sneto]]</f>
        <v>2797.0000000000073</v>
      </c>
      <c r="Q421" s="25">
        <v>57697.52</v>
      </c>
      <c r="R421" s="48" t="str">
        <f>_xlfn.XLOOKUP(Tabla15[[#This Row],[cedula]],Tabla8[Numero Documento],Tabla8[Gen])</f>
        <v>F</v>
      </c>
      <c r="S421" s="48" t="str">
        <f>_xlfn.XLOOKUP(Tabla15[[#This Row],[cedula]],Tabla8[Numero Documento],Tabla8[Lugar Funciones Codigo])</f>
        <v>01.83.00.00.11.02.04</v>
      </c>
    </row>
    <row r="422" spans="1:19" hidden="1">
      <c r="A422" s="48" t="s">
        <v>2539</v>
      </c>
      <c r="B422" s="48" t="s">
        <v>1992</v>
      </c>
      <c r="C422" s="48" t="s">
        <v>2570</v>
      </c>
      <c r="D422" s="48" t="str">
        <f>Tabla15[[#This Row],[cedula]]&amp;Tabla15[[#This Row],[prog]]&amp;LEFT(Tabla15[[#This Row],[TIPO]],3)</f>
        <v>4023678037101FIJ</v>
      </c>
      <c r="E422" s="48" t="s">
        <v>1013</v>
      </c>
      <c r="F422" s="48" t="s">
        <v>169</v>
      </c>
      <c r="G422" s="48" t="s">
        <v>569</v>
      </c>
      <c r="H422" s="48" t="s">
        <v>11</v>
      </c>
      <c r="I422" s="73">
        <f>_xlfn.XLOOKUP(Tabla15[[#This Row],[cedula]],TCARRERA[CEDULA],TCARRERA[CATEGORIA DEL SERVIDOR],0)</f>
        <v>0</v>
      </c>
      <c r="J422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2" s="48" t="str">
        <f>IF(ISTEXT(Tabla15[[#This Row],[CARRERA]]),Tabla15[[#This Row],[CARRERA]],Tabla15[[#This Row],[STATUS]])</f>
        <v>ESTATUTO SIMPLIFICADO</v>
      </c>
      <c r="L422" s="57">
        <v>35000</v>
      </c>
      <c r="M422" s="61"/>
      <c r="N422" s="57">
        <v>1064</v>
      </c>
      <c r="O422" s="57">
        <v>1004.5</v>
      </c>
      <c r="P422" s="25">
        <f>Tabla15[[#This Row],[sbruto]]-Tabla15[[#This Row],[ISR]]-Tabla15[[#This Row],[SFS]]-Tabla15[[#This Row],[AFP]]-Tabla15[[#This Row],[sneto]]</f>
        <v>25</v>
      </c>
      <c r="Q422" s="25">
        <v>32906.5</v>
      </c>
      <c r="R422" s="48" t="str">
        <f>_xlfn.XLOOKUP(Tabla15[[#This Row],[cedula]],Tabla8[Numero Documento],Tabla8[Gen])</f>
        <v>F</v>
      </c>
      <c r="S422" s="48" t="str">
        <f>_xlfn.XLOOKUP(Tabla15[[#This Row],[cedula]],Tabla8[Numero Documento],Tabla8[Lugar Funciones Codigo])</f>
        <v>01.83.00.00.11.02.04</v>
      </c>
    </row>
    <row r="423" spans="1:19" hidden="1">
      <c r="A423" s="48" t="s">
        <v>2539</v>
      </c>
      <c r="B423" s="48" t="s">
        <v>1126</v>
      </c>
      <c r="C423" s="48" t="s">
        <v>2570</v>
      </c>
      <c r="D423" s="48" t="str">
        <f>Tabla15[[#This Row],[cedula]]&amp;Tabla15[[#This Row],[prog]]&amp;LEFT(Tabla15[[#This Row],[TIPO]],3)</f>
        <v>0011401071301FIJ</v>
      </c>
      <c r="E423" s="48" t="s">
        <v>568</v>
      </c>
      <c r="F423" s="48" t="s">
        <v>82</v>
      </c>
      <c r="G423" s="48" t="s">
        <v>569</v>
      </c>
      <c r="H423" s="48" t="s">
        <v>11</v>
      </c>
      <c r="I423" s="73" t="str">
        <f>_xlfn.XLOOKUP(Tabla15[[#This Row],[cedula]],TCARRERA[CEDULA],TCARRERA[CATEGORIA DEL SERVIDOR],0)</f>
        <v>CARRERA ADMINISTRATIVA</v>
      </c>
      <c r="J42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423" s="48" t="str">
        <f>IF(ISTEXT(Tabla15[[#This Row],[CARRERA]]),Tabla15[[#This Row],[CARRERA]],Tabla15[[#This Row],[STATUS]])</f>
        <v>CARRERA ADMINISTRATIVA</v>
      </c>
      <c r="L423" s="57">
        <v>30000</v>
      </c>
      <c r="M423" s="61"/>
      <c r="N423" s="57">
        <v>912</v>
      </c>
      <c r="O423" s="57">
        <v>861</v>
      </c>
      <c r="P423" s="25">
        <f>Tabla15[[#This Row],[sbruto]]-Tabla15[[#This Row],[ISR]]-Tabla15[[#This Row],[SFS]]-Tabla15[[#This Row],[AFP]]-Tabla15[[#This Row],[sneto]]</f>
        <v>12095.08</v>
      </c>
      <c r="Q423" s="25">
        <v>16131.92</v>
      </c>
      <c r="R423" s="48" t="str">
        <f>_xlfn.XLOOKUP(Tabla15[[#This Row],[cedula]],Tabla8[Numero Documento],Tabla8[Gen])</f>
        <v>M</v>
      </c>
      <c r="S423" s="48" t="str">
        <f>_xlfn.XLOOKUP(Tabla15[[#This Row],[cedula]],Tabla8[Numero Documento],Tabla8[Lugar Funciones Codigo])</f>
        <v>01.83.00.00.11.02.04</v>
      </c>
    </row>
    <row r="424" spans="1:19" hidden="1">
      <c r="A424" s="48" t="s">
        <v>2539</v>
      </c>
      <c r="B424" s="48" t="s">
        <v>2837</v>
      </c>
      <c r="C424" s="48" t="s">
        <v>2570</v>
      </c>
      <c r="D424" s="48" t="str">
        <f>Tabla15[[#This Row],[cedula]]&amp;Tabla15[[#This Row],[prog]]&amp;LEFT(Tabla15[[#This Row],[TIPO]],3)</f>
        <v>2230092928201FIJ</v>
      </c>
      <c r="E424" s="48" t="s">
        <v>2836</v>
      </c>
      <c r="F424" s="48" t="s">
        <v>2838</v>
      </c>
      <c r="G424" s="48" t="s">
        <v>569</v>
      </c>
      <c r="H424" s="48" t="s">
        <v>11</v>
      </c>
      <c r="I424" s="73">
        <f>_xlfn.XLOOKUP(Tabla15[[#This Row],[cedula]],TCARRERA[CEDULA],TCARRERA[CATEGORIA DEL SERVIDOR],0)</f>
        <v>0</v>
      </c>
      <c r="J42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424" s="48" t="str">
        <f>IF(ISTEXT(Tabla15[[#This Row],[CARRERA]]),Tabla15[[#This Row],[CARRERA]],Tabla15[[#This Row],[STATUS]])</f>
        <v>FIJO</v>
      </c>
      <c r="L424" s="57">
        <v>25000</v>
      </c>
      <c r="M424" s="61"/>
      <c r="N424" s="57">
        <v>760</v>
      </c>
      <c r="O424" s="57">
        <v>717.5</v>
      </c>
      <c r="P424" s="25">
        <f>Tabla15[[#This Row],[sbruto]]-Tabla15[[#This Row],[ISR]]-Tabla15[[#This Row],[SFS]]-Tabla15[[#This Row],[AFP]]-Tabla15[[#This Row],[sneto]]</f>
        <v>25</v>
      </c>
      <c r="Q424" s="25">
        <v>23497.5</v>
      </c>
      <c r="R424" s="48" t="str">
        <f>_xlfn.XLOOKUP(Tabla15[[#This Row],[cedula]],Tabla8[Numero Documento],Tabla8[Gen])</f>
        <v>M</v>
      </c>
      <c r="S424" s="48" t="str">
        <f>_xlfn.XLOOKUP(Tabla15[[#This Row],[cedula]],Tabla8[Numero Documento],Tabla8[Lugar Funciones Codigo])</f>
        <v>01.83.00.00.11.02.04</v>
      </c>
    </row>
    <row r="425" spans="1:19" hidden="1">
      <c r="A425" s="48" t="s">
        <v>2539</v>
      </c>
      <c r="B425" s="48" t="s">
        <v>1609</v>
      </c>
      <c r="C425" s="48" t="s">
        <v>2570</v>
      </c>
      <c r="D425" s="48" t="str">
        <f>Tabla15[[#This Row],[cedula]]&amp;Tabla15[[#This Row],[prog]]&amp;LEFT(Tabla15[[#This Row],[TIPO]],3)</f>
        <v>0010411248701FIJ</v>
      </c>
      <c r="E425" s="48" t="s">
        <v>1608</v>
      </c>
      <c r="F425" s="48" t="s">
        <v>2687</v>
      </c>
      <c r="G425" s="48" t="s">
        <v>204</v>
      </c>
      <c r="H425" s="48" t="s">
        <v>11</v>
      </c>
      <c r="I425" s="73" t="str">
        <f>_xlfn.XLOOKUP(Tabla15[[#This Row],[cedula]],TCARRERA[CEDULA],TCARRERA[CATEGORIA DEL SERVIDOR],0)</f>
        <v>CARRERA ADMINISTRATIVA</v>
      </c>
      <c r="J42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425" s="48" t="str">
        <f>IF(ISTEXT(Tabla15[[#This Row],[CARRERA]]),Tabla15[[#This Row],[CARRERA]],Tabla15[[#This Row],[STATUS]])</f>
        <v>CARRERA ADMINISTRATIVA</v>
      </c>
      <c r="L425" s="57">
        <v>100000</v>
      </c>
      <c r="M425" s="61">
        <v>11349.14</v>
      </c>
      <c r="N425" s="60">
        <v>3040</v>
      </c>
      <c r="O425" s="60">
        <v>2870</v>
      </c>
      <c r="P425" s="25">
        <f>Tabla15[[#This Row],[sbruto]]-Tabla15[[#This Row],[ISR]]-Tabla15[[#This Row],[SFS]]-Tabla15[[#This Row],[AFP]]-Tabla15[[#This Row],[sneto]]</f>
        <v>3049.8999999999942</v>
      </c>
      <c r="Q425" s="25">
        <v>79690.960000000006</v>
      </c>
      <c r="R425" s="48" t="str">
        <f>_xlfn.XLOOKUP(Tabla15[[#This Row],[cedula]],Tabla8[Numero Documento],Tabla8[Gen])</f>
        <v>M</v>
      </c>
      <c r="S425" s="48" t="str">
        <f>_xlfn.XLOOKUP(Tabla15[[#This Row],[cedula]],Tabla8[Numero Documento],Tabla8[Lugar Funciones Codigo])</f>
        <v>01.83.00.00.11.03</v>
      </c>
    </row>
    <row r="426" spans="1:19">
      <c r="A426" s="48" t="s">
        <v>2538</v>
      </c>
      <c r="B426" s="48" t="s">
        <v>2400</v>
      </c>
      <c r="C426" s="48" t="s">
        <v>2570</v>
      </c>
      <c r="D426" s="48" t="str">
        <f>Tabla15[[#This Row],[cedula]]&amp;Tabla15[[#This Row],[prog]]&amp;LEFT(Tabla15[[#This Row],[TIPO]],3)</f>
        <v>4022180101801TEM</v>
      </c>
      <c r="E426" s="48" t="s">
        <v>1445</v>
      </c>
      <c r="F426" s="48" t="s">
        <v>2693</v>
      </c>
      <c r="G426" s="48" t="s">
        <v>204</v>
      </c>
      <c r="H426" s="48" t="s">
        <v>2795</v>
      </c>
      <c r="I426" s="73">
        <f>_xlfn.XLOOKUP(Tabla15[[#This Row],[cedula]],TCARRERA[CEDULA],TCARRERA[CATEGORIA DEL SERVIDOR],0)</f>
        <v>0</v>
      </c>
      <c r="J426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6" s="48" t="str">
        <f>IF(ISTEXT(Tabla15[[#This Row],[CARRERA]]),Tabla15[[#This Row],[CARRERA]],Tabla15[[#This Row],[STATUS]])</f>
        <v>TEMPORALES</v>
      </c>
      <c r="L426" s="57">
        <v>70000</v>
      </c>
      <c r="M426" s="58">
        <v>5368.48</v>
      </c>
      <c r="N426" s="57">
        <v>2128</v>
      </c>
      <c r="O426" s="57">
        <v>2009</v>
      </c>
      <c r="P426" s="25">
        <f>Tabla15[[#This Row],[sbruto]]-Tabla15[[#This Row],[ISR]]-Tabla15[[#This Row],[SFS]]-Tabla15[[#This Row],[AFP]]-Tabla15[[#This Row],[sneto]]</f>
        <v>25.000000000007276</v>
      </c>
      <c r="Q426" s="25">
        <v>60469.52</v>
      </c>
      <c r="R426" s="48" t="str">
        <f>_xlfn.XLOOKUP(Tabla15[[#This Row],[cedula]],Tabla8[Numero Documento],Tabla8[Gen])</f>
        <v>F</v>
      </c>
      <c r="S426" s="48" t="str">
        <f>_xlfn.XLOOKUP(Tabla15[[#This Row],[cedula]],Tabla8[Numero Documento],Tabla8[Lugar Funciones Codigo])</f>
        <v>01.83.00.00.11.03</v>
      </c>
    </row>
    <row r="427" spans="1:19">
      <c r="A427" s="48" t="s">
        <v>2538</v>
      </c>
      <c r="B427" s="48" t="s">
        <v>2341</v>
      </c>
      <c r="C427" s="48" t="s">
        <v>2570</v>
      </c>
      <c r="D427" s="48" t="str">
        <f>Tabla15[[#This Row],[cedula]]&amp;Tabla15[[#This Row],[prog]]&amp;LEFT(Tabla15[[#This Row],[TIPO]],3)</f>
        <v>4022324997601TEM</v>
      </c>
      <c r="E427" s="48" t="s">
        <v>1606</v>
      </c>
      <c r="F427" s="48" t="s">
        <v>2693</v>
      </c>
      <c r="G427" s="48" t="s">
        <v>204</v>
      </c>
      <c r="H427" s="48" t="s">
        <v>2795</v>
      </c>
      <c r="I427" s="73">
        <f>_xlfn.XLOOKUP(Tabla15[[#This Row],[cedula]],TCARRERA[CEDULA],TCARRERA[CATEGORIA DEL SERVIDOR],0)</f>
        <v>0</v>
      </c>
      <c r="J427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7" s="48" t="str">
        <f>IF(ISTEXT(Tabla15[[#This Row],[CARRERA]]),Tabla15[[#This Row],[CARRERA]],Tabla15[[#This Row],[STATUS]])</f>
        <v>TEMPORALES</v>
      </c>
      <c r="L427" s="57">
        <v>65000</v>
      </c>
      <c r="M427" s="61">
        <v>4427.58</v>
      </c>
      <c r="N427" s="57">
        <v>1976</v>
      </c>
      <c r="O427" s="57">
        <v>1865.5</v>
      </c>
      <c r="P427" s="25">
        <f>Tabla15[[#This Row],[sbruto]]-Tabla15[[#This Row],[ISR]]-Tabla15[[#This Row],[SFS]]-Tabla15[[#This Row],[AFP]]-Tabla15[[#This Row],[sneto]]</f>
        <v>25</v>
      </c>
      <c r="Q427" s="25">
        <v>56705.919999999998</v>
      </c>
      <c r="R427" s="48" t="str">
        <f>_xlfn.XLOOKUP(Tabla15[[#This Row],[cedula]],Tabla8[Numero Documento],Tabla8[Gen])</f>
        <v>F</v>
      </c>
      <c r="S427" s="48" t="str">
        <f>_xlfn.XLOOKUP(Tabla15[[#This Row],[cedula]],Tabla8[Numero Documento],Tabla8[Lugar Funciones Codigo])</f>
        <v>01.83.00.00.11.03</v>
      </c>
    </row>
    <row r="428" spans="1:19">
      <c r="A428" s="48" t="s">
        <v>2538</v>
      </c>
      <c r="B428" s="48" t="s">
        <v>2805</v>
      </c>
      <c r="C428" s="48" t="s">
        <v>2570</v>
      </c>
      <c r="D428" s="48" t="str">
        <f>Tabla15[[#This Row],[cedula]]&amp;Tabla15[[#This Row],[prog]]&amp;LEFT(Tabla15[[#This Row],[TIPO]],3)</f>
        <v>0011503337501TEM</v>
      </c>
      <c r="E428" s="48" t="s">
        <v>2804</v>
      </c>
      <c r="F428" s="48" t="s">
        <v>2693</v>
      </c>
      <c r="G428" s="48" t="s">
        <v>204</v>
      </c>
      <c r="H428" s="48" t="s">
        <v>2795</v>
      </c>
      <c r="I428" s="73">
        <f>_xlfn.XLOOKUP(Tabla15[[#This Row],[cedula]],TCARRERA[CEDULA],TCARRERA[CATEGORIA DEL SERVIDOR],0)</f>
        <v>0</v>
      </c>
      <c r="J428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8" s="48" t="str">
        <f>IF(ISTEXT(Tabla15[[#This Row],[CARRERA]]),Tabla15[[#This Row],[CARRERA]],Tabla15[[#This Row],[STATUS]])</f>
        <v>TEMPORALES</v>
      </c>
      <c r="L428" s="57">
        <v>50000</v>
      </c>
      <c r="M428" s="58">
        <v>1854</v>
      </c>
      <c r="N428" s="57">
        <v>1520</v>
      </c>
      <c r="O428" s="57">
        <v>1435</v>
      </c>
      <c r="P428" s="25">
        <f>Tabla15[[#This Row],[sbruto]]-Tabla15[[#This Row],[ISR]]-Tabla15[[#This Row],[SFS]]-Tabla15[[#This Row],[AFP]]-Tabla15[[#This Row],[sneto]]</f>
        <v>25</v>
      </c>
      <c r="Q428" s="25">
        <v>45166</v>
      </c>
      <c r="R428" s="48" t="str">
        <f>_xlfn.XLOOKUP(Tabla15[[#This Row],[cedula]],Tabla8[Numero Documento],Tabla8[Gen])</f>
        <v>F</v>
      </c>
      <c r="S428" s="48" t="str">
        <f>_xlfn.XLOOKUP(Tabla15[[#This Row],[cedula]],Tabla8[Numero Documento],Tabla8[Lugar Funciones Codigo])</f>
        <v>01.83.00.00.11.03</v>
      </c>
    </row>
    <row r="429" spans="1:19">
      <c r="A429" s="48" t="s">
        <v>2538</v>
      </c>
      <c r="B429" s="48" t="s">
        <v>2814</v>
      </c>
      <c r="C429" s="48" t="s">
        <v>2570</v>
      </c>
      <c r="D429" s="48" t="str">
        <f>Tabla15[[#This Row],[cedula]]&amp;Tabla15[[#This Row],[prog]]&amp;LEFT(Tabla15[[#This Row],[TIPO]],3)</f>
        <v>2230119483701TEM</v>
      </c>
      <c r="E429" s="48" t="s">
        <v>2813</v>
      </c>
      <c r="F429" s="48" t="s">
        <v>2693</v>
      </c>
      <c r="G429" s="48" t="s">
        <v>204</v>
      </c>
      <c r="H429" s="48" t="s">
        <v>2795</v>
      </c>
      <c r="I429" s="73">
        <f>_xlfn.XLOOKUP(Tabla15[[#This Row],[cedula]],TCARRERA[CEDULA],TCARRERA[CATEGORIA DEL SERVIDOR],0)</f>
        <v>0</v>
      </c>
      <c r="J429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9" s="48" t="str">
        <f>IF(ISTEXT(Tabla15[[#This Row],[CARRERA]]),Tabla15[[#This Row],[CARRERA]],Tabla15[[#This Row],[STATUS]])</f>
        <v>TEMPORALES</v>
      </c>
      <c r="L429" s="57">
        <v>50000</v>
      </c>
      <c r="M429" s="57">
        <v>1854</v>
      </c>
      <c r="N429" s="57">
        <v>1520</v>
      </c>
      <c r="O429" s="57">
        <v>1435</v>
      </c>
      <c r="P429" s="25">
        <f>Tabla15[[#This Row],[sbruto]]-Tabla15[[#This Row],[ISR]]-Tabla15[[#This Row],[SFS]]-Tabla15[[#This Row],[AFP]]-Tabla15[[#This Row],[sneto]]</f>
        <v>25</v>
      </c>
      <c r="Q429" s="25">
        <v>45166</v>
      </c>
      <c r="R429" s="48" t="str">
        <f>_xlfn.XLOOKUP(Tabla15[[#This Row],[cedula]],Tabla8[Numero Documento],Tabla8[Gen])</f>
        <v>F</v>
      </c>
      <c r="S429" s="48" t="str">
        <f>_xlfn.XLOOKUP(Tabla15[[#This Row],[cedula]],Tabla8[Numero Documento],Tabla8[Lugar Funciones Codigo])</f>
        <v>01.83.00.00.11.03</v>
      </c>
    </row>
    <row r="430" spans="1:19">
      <c r="A430" s="48" t="s">
        <v>2538</v>
      </c>
      <c r="B430" s="48" t="s">
        <v>2340</v>
      </c>
      <c r="C430" s="48" t="s">
        <v>2570</v>
      </c>
      <c r="D430" s="48" t="str">
        <f>Tabla15[[#This Row],[cedula]]&amp;Tabla15[[#This Row],[prog]]&amp;LEFT(Tabla15[[#This Row],[TIPO]],3)</f>
        <v>2250032297301TEM</v>
      </c>
      <c r="E430" s="48" t="s">
        <v>1751</v>
      </c>
      <c r="F430" s="48" t="s">
        <v>2693</v>
      </c>
      <c r="G430" s="48" t="s">
        <v>204</v>
      </c>
      <c r="H430" s="48" t="s">
        <v>2795</v>
      </c>
      <c r="I430" s="73">
        <f>_xlfn.XLOOKUP(Tabla15[[#This Row],[cedula]],TCARRERA[CEDULA],TCARRERA[CATEGORIA DEL SERVIDOR],0)</f>
        <v>0</v>
      </c>
      <c r="J430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0" s="48" t="str">
        <f>IF(ISTEXT(Tabla15[[#This Row],[CARRERA]]),Tabla15[[#This Row],[CARRERA]],Tabla15[[#This Row],[STATUS]])</f>
        <v>TEMPORALES</v>
      </c>
      <c r="L430" s="57">
        <v>45000</v>
      </c>
      <c r="M430" s="59">
        <v>1148.33</v>
      </c>
      <c r="N430" s="57">
        <v>1368</v>
      </c>
      <c r="O430" s="57">
        <v>1291.5</v>
      </c>
      <c r="P430" s="25">
        <f>Tabla15[[#This Row],[sbruto]]-Tabla15[[#This Row],[ISR]]-Tabla15[[#This Row],[SFS]]-Tabla15[[#This Row],[AFP]]-Tabla15[[#This Row],[sneto]]</f>
        <v>5515</v>
      </c>
      <c r="Q430" s="25">
        <v>35677.17</v>
      </c>
      <c r="R430" s="48" t="str">
        <f>_xlfn.XLOOKUP(Tabla15[[#This Row],[cedula]],Tabla8[Numero Documento],Tabla8[Gen])</f>
        <v>F</v>
      </c>
      <c r="S430" s="48" t="str">
        <f>_xlfn.XLOOKUP(Tabla15[[#This Row],[cedula]],Tabla8[Numero Documento],Tabla8[Lugar Funciones Codigo])</f>
        <v>01.83.00.00.11.03</v>
      </c>
    </row>
    <row r="431" spans="1:19" hidden="1">
      <c r="A431" s="48" t="s">
        <v>3189</v>
      </c>
      <c r="B431" s="48" t="s">
        <v>1609</v>
      </c>
      <c r="C431" s="48" t="s">
        <v>2570</v>
      </c>
      <c r="D431" s="48" t="str">
        <f>Tabla15[[#This Row],[cedula]]&amp;Tabla15[[#This Row],[prog]]&amp;LEFT(Tabla15[[#This Row],[TIPO]],3)</f>
        <v>0010411248701SUP</v>
      </c>
      <c r="E431" s="48" t="s">
        <v>1608</v>
      </c>
      <c r="F431" s="48" t="s">
        <v>2886</v>
      </c>
      <c r="G431" s="48" t="s">
        <v>3310</v>
      </c>
      <c r="H431" s="48" t="s">
        <v>2885</v>
      </c>
      <c r="I431" s="73" t="str">
        <f>_xlfn.XLOOKUP(Tabla15[[#This Row],[cedula]],TCARRERA[CEDULA],TCARRERA[CATEGORIA DEL SERVIDOR],0)</f>
        <v>CARRERA ADMINISTRATIVA</v>
      </c>
      <c r="J431" s="48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31" s="48" t="str">
        <f>IF(ISTEXT(Tabla15[[#This Row],[CARRERA]]),Tabla15[[#This Row],[CARRERA]],Tabla15[[#This Row],[STATUS]])</f>
        <v>CARRERA ADMINISTRATIVA</v>
      </c>
      <c r="L431" s="57">
        <v>35000</v>
      </c>
      <c r="M431" s="61">
        <v>8232.8700000000008</v>
      </c>
      <c r="N431" s="60">
        <v>1004.5</v>
      </c>
      <c r="O431" s="60">
        <v>1064</v>
      </c>
      <c r="P431" s="25">
        <f>Tabla15[[#This Row],[sbruto]]-Tabla15[[#This Row],[ISR]]-Tabla15[[#This Row],[SFS]]-Tabla15[[#This Row],[AFP]]-Tabla15[[#This Row],[sneto]]</f>
        <v>0</v>
      </c>
      <c r="Q431" s="25">
        <v>24698.63</v>
      </c>
      <c r="R431" s="48" t="str">
        <f>_xlfn.XLOOKUP(Tabla15[[#This Row],[cedula]],Tabla8[Numero Documento],Tabla8[Gen])</f>
        <v>M</v>
      </c>
      <c r="S431" s="48" t="str">
        <f>_xlfn.XLOOKUP(Tabla15[[#This Row],[cedula]],Tabla8[Numero Documento],Tabla8[Lugar Funciones Codigo])</f>
        <v>01.83.00.00.11.03</v>
      </c>
    </row>
    <row r="432" spans="1:19" hidden="1">
      <c r="A432" s="48" t="s">
        <v>2539</v>
      </c>
      <c r="B432" s="48" t="s">
        <v>1120</v>
      </c>
      <c r="C432" s="48" t="s">
        <v>2570</v>
      </c>
      <c r="D432" s="48" t="str">
        <f>Tabla15[[#This Row],[cedula]]&amp;Tabla15[[#This Row],[prog]]&amp;LEFT(Tabla15[[#This Row],[TIPO]],3)</f>
        <v>0011188872301FIJ</v>
      </c>
      <c r="E432" s="48" t="s">
        <v>216</v>
      </c>
      <c r="F432" s="48" t="s">
        <v>15</v>
      </c>
      <c r="G432" s="48" t="s">
        <v>204</v>
      </c>
      <c r="H432" s="48" t="s">
        <v>11</v>
      </c>
      <c r="I432" s="73" t="str">
        <f>_xlfn.XLOOKUP(Tabla15[[#This Row],[cedula]],TCARRERA[CEDULA],TCARRERA[CATEGORIA DEL SERVIDOR],0)</f>
        <v>CARRERA ADMINISTRATIVA</v>
      </c>
      <c r="J43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432" s="48" t="str">
        <f>IF(ISTEXT(Tabla15[[#This Row],[CARRERA]]),Tabla15[[#This Row],[CARRERA]],Tabla15[[#This Row],[STATUS]])</f>
        <v>CARRERA ADMINISTRATIVA</v>
      </c>
      <c r="L432" s="57">
        <v>24000</v>
      </c>
      <c r="M432" s="58"/>
      <c r="N432" s="57">
        <v>729.6</v>
      </c>
      <c r="O432" s="57">
        <v>688.8</v>
      </c>
      <c r="P432" s="25">
        <f>Tabla15[[#This Row],[sbruto]]-Tabla15[[#This Row],[ISR]]-Tabla15[[#This Row],[SFS]]-Tabla15[[#This Row],[AFP]]-Tabla15[[#This Row],[sneto]]</f>
        <v>17351.11</v>
      </c>
      <c r="Q432" s="25">
        <v>5230.49</v>
      </c>
      <c r="R432" s="48" t="str">
        <f>_xlfn.XLOOKUP(Tabla15[[#This Row],[cedula]],Tabla8[Numero Documento],Tabla8[Gen])</f>
        <v>M</v>
      </c>
      <c r="S432" s="48" t="str">
        <f>_xlfn.XLOOKUP(Tabla15[[#This Row],[cedula]],Tabla8[Numero Documento],Tabla8[Lugar Funciones Codigo])</f>
        <v>01.83.00.00.11.03</v>
      </c>
    </row>
    <row r="433" spans="1:19" hidden="1">
      <c r="A433" s="48" t="s">
        <v>3190</v>
      </c>
      <c r="B433" s="48" t="s">
        <v>1120</v>
      </c>
      <c r="C433" s="48" t="s">
        <v>2570</v>
      </c>
      <c r="D433" s="48" t="str">
        <f>Tabla15[[#This Row],[cedula]]&amp;Tabla15[[#This Row],[prog]]&amp;LEFT(Tabla15[[#This Row],[TIPO]],3)</f>
        <v>0011188872301PRI</v>
      </c>
      <c r="E433" s="48" t="s">
        <v>216</v>
      </c>
      <c r="F433" s="48" t="s">
        <v>3162</v>
      </c>
      <c r="G433" s="48" t="s">
        <v>3337</v>
      </c>
      <c r="H433" s="48" t="s">
        <v>3161</v>
      </c>
      <c r="I433" s="73" t="str">
        <f>_xlfn.XLOOKUP(Tabla15[[#This Row],[cedula]],TCARRERA[CEDULA],TCARRERA[CATEGORIA DEL SERVIDOR],0)</f>
        <v>CARRERA ADMINISTRATIVA</v>
      </c>
      <c r="J433" s="48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433" s="48" t="str">
        <f>IF(ISTEXT(Tabla15[[#This Row],[CARRERA]]),Tabla15[[#This Row],[CARRERA]],Tabla15[[#This Row],[STATUS]])</f>
        <v>CARRERA ADMINISTRATIVA</v>
      </c>
      <c r="L433" s="57">
        <v>2500</v>
      </c>
      <c r="M433" s="61"/>
      <c r="N433" s="57"/>
      <c r="O433" s="57"/>
      <c r="P433" s="25">
        <f>Tabla15[[#This Row],[sbruto]]-Tabla15[[#This Row],[ISR]]-Tabla15[[#This Row],[SFS]]-Tabla15[[#This Row],[AFP]]-Tabla15[[#This Row],[sneto]]</f>
        <v>0</v>
      </c>
      <c r="Q433" s="25">
        <v>2500</v>
      </c>
      <c r="R433" s="48" t="str">
        <f>_xlfn.XLOOKUP(Tabla15[[#This Row],[cedula]],Tabla8[Numero Documento],Tabla8[Gen])</f>
        <v>M</v>
      </c>
      <c r="S433" s="48" t="str">
        <f>_xlfn.XLOOKUP(Tabla15[[#This Row],[cedula]],Tabla8[Numero Documento],Tabla8[Lugar Funciones Codigo])</f>
        <v>01.83.00.00.11.03</v>
      </c>
    </row>
    <row r="434" spans="1:19">
      <c r="A434" s="48" t="s">
        <v>2538</v>
      </c>
      <c r="B434" s="48" t="s">
        <v>2383</v>
      </c>
      <c r="C434" s="48" t="s">
        <v>2570</v>
      </c>
      <c r="D434" s="48" t="str">
        <f>Tabla15[[#This Row],[cedula]]&amp;Tabla15[[#This Row],[prog]]&amp;LEFT(Tabla15[[#This Row],[TIPO]],3)</f>
        <v>2230054725801TEM</v>
      </c>
      <c r="E434" s="48" t="s">
        <v>1675</v>
      </c>
      <c r="F434" s="48" t="s">
        <v>129</v>
      </c>
      <c r="G434" s="48" t="s">
        <v>234</v>
      </c>
      <c r="H434" s="48" t="s">
        <v>2795</v>
      </c>
      <c r="I434" s="73">
        <f>_xlfn.XLOOKUP(Tabla15[[#This Row],[cedula]],TCARRERA[CEDULA],TCARRERA[CATEGORIA DEL SERVIDOR],0)</f>
        <v>0</v>
      </c>
      <c r="J434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4" s="48" t="str">
        <f>IF(ISTEXT(Tabla15[[#This Row],[CARRERA]]),Tabla15[[#This Row],[CARRERA]],Tabla15[[#This Row],[STATUS]])</f>
        <v>TEMPORALES</v>
      </c>
      <c r="L434" s="57">
        <v>135000</v>
      </c>
      <c r="M434" s="58">
        <v>20338.240000000002</v>
      </c>
      <c r="N434" s="57">
        <v>4104</v>
      </c>
      <c r="O434" s="57">
        <v>3874.5</v>
      </c>
      <c r="P434" s="25">
        <f>Tabla15[[#This Row],[sbruto]]-Tabla15[[#This Row],[ISR]]-Tabla15[[#This Row],[SFS]]-Tabla15[[#This Row],[AFP]]-Tabla15[[#This Row],[sneto]]</f>
        <v>25</v>
      </c>
      <c r="Q434" s="25">
        <v>106658.26</v>
      </c>
      <c r="R434" s="48" t="str">
        <f>_xlfn.XLOOKUP(Tabla15[[#This Row],[cedula]],Tabla8[Numero Documento],Tabla8[Gen])</f>
        <v>F</v>
      </c>
      <c r="S434" s="48" t="str">
        <f>_xlfn.XLOOKUP(Tabla15[[#This Row],[cedula]],Tabla8[Numero Documento],Tabla8[Lugar Funciones Codigo])</f>
        <v>01.83.00.00.11.04</v>
      </c>
    </row>
    <row r="435" spans="1:19">
      <c r="A435" s="48" t="s">
        <v>2538</v>
      </c>
      <c r="B435" s="48" t="s">
        <v>2356</v>
      </c>
      <c r="C435" s="48" t="s">
        <v>2570</v>
      </c>
      <c r="D435" s="48" t="str">
        <f>Tabla15[[#This Row],[cedula]]&amp;Tabla15[[#This Row],[prog]]&amp;LEFT(Tabla15[[#This Row],[TIPO]],3)</f>
        <v>0011609837701TEM</v>
      </c>
      <c r="E435" s="48" t="s">
        <v>957</v>
      </c>
      <c r="F435" s="48" t="s">
        <v>256</v>
      </c>
      <c r="G435" s="48" t="s">
        <v>234</v>
      </c>
      <c r="H435" s="48" t="s">
        <v>2795</v>
      </c>
      <c r="I435" s="73">
        <f>_xlfn.XLOOKUP(Tabla15[[#This Row],[cedula]],TCARRERA[CEDULA],TCARRERA[CATEGORIA DEL SERVIDOR],0)</f>
        <v>0</v>
      </c>
      <c r="J43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5" s="48" t="str">
        <f>IF(ISTEXT(Tabla15[[#This Row],[CARRERA]]),Tabla15[[#This Row],[CARRERA]],Tabla15[[#This Row],[STATUS]])</f>
        <v>TEMPORALES</v>
      </c>
      <c r="L435" s="57">
        <v>80000</v>
      </c>
      <c r="M435" s="58">
        <v>7400.87</v>
      </c>
      <c r="N435" s="57">
        <v>2432</v>
      </c>
      <c r="O435" s="57">
        <v>2296</v>
      </c>
      <c r="P435" s="25">
        <f>Tabla15[[#This Row],[sbruto]]-Tabla15[[#This Row],[ISR]]-Tabla15[[#This Row],[SFS]]-Tabla15[[#This Row],[AFP]]-Tabla15[[#This Row],[sneto]]</f>
        <v>25</v>
      </c>
      <c r="Q435" s="25">
        <v>67846.13</v>
      </c>
      <c r="R435" s="48" t="str">
        <f>_xlfn.XLOOKUP(Tabla15[[#This Row],[cedula]],Tabla8[Numero Documento],Tabla8[Gen])</f>
        <v>M</v>
      </c>
      <c r="S435" s="48" t="str">
        <f>_xlfn.XLOOKUP(Tabla15[[#This Row],[cedula]],Tabla8[Numero Documento],Tabla8[Lugar Funciones Codigo])</f>
        <v>01.83.00.00.11.04</v>
      </c>
    </row>
    <row r="436" spans="1:19" hidden="1">
      <c r="A436" s="48" t="s">
        <v>2539</v>
      </c>
      <c r="B436" s="48" t="s">
        <v>1775</v>
      </c>
      <c r="C436" s="48" t="s">
        <v>2570</v>
      </c>
      <c r="D436" s="48" t="str">
        <f>Tabla15[[#This Row],[cedula]]&amp;Tabla15[[#This Row],[prog]]&amp;LEFT(Tabla15[[#This Row],[TIPO]],3)</f>
        <v>0010003879301FIJ</v>
      </c>
      <c r="E436" s="48" t="s">
        <v>233</v>
      </c>
      <c r="F436" s="48" t="s">
        <v>235</v>
      </c>
      <c r="G436" s="48" t="s">
        <v>234</v>
      </c>
      <c r="H436" s="48" t="s">
        <v>11</v>
      </c>
      <c r="I436" s="73">
        <f>_xlfn.XLOOKUP(Tabla15[[#This Row],[cedula]],TCARRERA[CEDULA],TCARRERA[CATEGORIA DEL SERVIDOR],0)</f>
        <v>0</v>
      </c>
      <c r="J43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436" s="48" t="str">
        <f>IF(ISTEXT(Tabla15[[#This Row],[CARRERA]]),Tabla15[[#This Row],[CARRERA]],Tabla15[[#This Row],[STATUS]])</f>
        <v>FIJO</v>
      </c>
      <c r="L436" s="57">
        <v>60000</v>
      </c>
      <c r="M436" s="59">
        <v>3486.68</v>
      </c>
      <c r="N436" s="57">
        <v>1824</v>
      </c>
      <c r="O436" s="57">
        <v>1722</v>
      </c>
      <c r="P436" s="25">
        <f>Tabla15[[#This Row],[sbruto]]-Tabla15[[#This Row],[ISR]]-Tabla15[[#This Row],[SFS]]-Tabla15[[#This Row],[AFP]]-Tabla15[[#This Row],[sneto]]</f>
        <v>125</v>
      </c>
      <c r="Q436" s="25">
        <v>52842.32</v>
      </c>
      <c r="R436" s="48" t="str">
        <f>_xlfn.XLOOKUP(Tabla15[[#This Row],[cedula]],Tabla8[Numero Documento],Tabla8[Gen])</f>
        <v>F</v>
      </c>
      <c r="S436" s="48" t="str">
        <f>_xlfn.XLOOKUP(Tabla15[[#This Row],[cedula]],Tabla8[Numero Documento],Tabla8[Lugar Funciones Codigo])</f>
        <v>01.83.00.00.11.04</v>
      </c>
    </row>
    <row r="437" spans="1:19">
      <c r="A437" s="48" t="s">
        <v>2538</v>
      </c>
      <c r="B437" s="48" t="s">
        <v>2354</v>
      </c>
      <c r="C437" s="48" t="s">
        <v>2570</v>
      </c>
      <c r="D437" s="48" t="str">
        <f>Tabla15[[#This Row],[cedula]]&amp;Tabla15[[#This Row],[prog]]&amp;LEFT(Tabla15[[#This Row],[TIPO]],3)</f>
        <v>0020149125501TEM</v>
      </c>
      <c r="E437" s="48" t="s">
        <v>1725</v>
      </c>
      <c r="F437" s="48" t="s">
        <v>100</v>
      </c>
      <c r="G437" s="48" t="s">
        <v>234</v>
      </c>
      <c r="H437" s="48" t="s">
        <v>2795</v>
      </c>
      <c r="I437" s="73">
        <f>_xlfn.XLOOKUP(Tabla15[[#This Row],[cedula]],TCARRERA[CEDULA],TCARRERA[CATEGORIA DEL SERVIDOR],0)</f>
        <v>0</v>
      </c>
      <c r="J437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7" s="48" t="str">
        <f>IF(ISTEXT(Tabla15[[#This Row],[CARRERA]]),Tabla15[[#This Row],[CARRERA]],Tabla15[[#This Row],[STATUS]])</f>
        <v>TEMPORALES</v>
      </c>
      <c r="L437" s="57">
        <v>60000</v>
      </c>
      <c r="M437" s="61">
        <v>3486.68</v>
      </c>
      <c r="N437" s="57">
        <v>1824</v>
      </c>
      <c r="O437" s="57">
        <v>1722</v>
      </c>
      <c r="P437" s="25">
        <f>Tabla15[[#This Row],[sbruto]]-Tabla15[[#This Row],[ISR]]-Tabla15[[#This Row],[SFS]]-Tabla15[[#This Row],[AFP]]-Tabla15[[#This Row],[sneto]]</f>
        <v>6896.07</v>
      </c>
      <c r="Q437" s="25">
        <v>46071.25</v>
      </c>
      <c r="R437" s="48" t="str">
        <f>_xlfn.XLOOKUP(Tabla15[[#This Row],[cedula]],Tabla8[Numero Documento],Tabla8[Gen])</f>
        <v>F</v>
      </c>
      <c r="S437" s="48" t="str">
        <f>_xlfn.XLOOKUP(Tabla15[[#This Row],[cedula]],Tabla8[Numero Documento],Tabla8[Lugar Funciones Codigo])</f>
        <v>01.83.00.00.11.04</v>
      </c>
    </row>
    <row r="438" spans="1:19" hidden="1">
      <c r="A438" s="48" t="s">
        <v>2539</v>
      </c>
      <c r="B438" s="48" t="s">
        <v>1175</v>
      </c>
      <c r="C438" s="48" t="s">
        <v>2570</v>
      </c>
      <c r="D438" s="48" t="str">
        <f>Tabla15[[#This Row],[cedula]]&amp;Tabla15[[#This Row],[prog]]&amp;LEFT(Tabla15[[#This Row],[TIPO]],3)</f>
        <v>0011636047001FIJ</v>
      </c>
      <c r="E438" s="48" t="s">
        <v>239</v>
      </c>
      <c r="F438" s="48" t="s">
        <v>235</v>
      </c>
      <c r="G438" s="48" t="s">
        <v>234</v>
      </c>
      <c r="H438" s="48" t="s">
        <v>11</v>
      </c>
      <c r="I438" s="73" t="str">
        <f>_xlfn.XLOOKUP(Tabla15[[#This Row],[cedula]],TCARRERA[CEDULA],TCARRERA[CATEGORIA DEL SERVIDOR],0)</f>
        <v>CARRERA ADMINISTRATIVA</v>
      </c>
      <c r="J43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438" s="48" t="str">
        <f>IF(ISTEXT(Tabla15[[#This Row],[CARRERA]]),Tabla15[[#This Row],[CARRERA]],Tabla15[[#This Row],[STATUS]])</f>
        <v>CARRERA ADMINISTRATIVA</v>
      </c>
      <c r="L438" s="57">
        <v>60000</v>
      </c>
      <c r="M438" s="60">
        <v>3184.19</v>
      </c>
      <c r="N438" s="57">
        <v>1824</v>
      </c>
      <c r="O438" s="57">
        <v>1722</v>
      </c>
      <c r="P438" s="25">
        <f>Tabla15[[#This Row],[sbruto]]-Tabla15[[#This Row],[ISR]]-Tabla15[[#This Row],[SFS]]-Tabla15[[#This Row],[AFP]]-Tabla15[[#This Row],[sneto]]</f>
        <v>2837.4499999999971</v>
      </c>
      <c r="Q438" s="25">
        <v>50432.36</v>
      </c>
      <c r="R438" s="48" t="str">
        <f>_xlfn.XLOOKUP(Tabla15[[#This Row],[cedula]],Tabla8[Numero Documento],Tabla8[Gen])</f>
        <v>F</v>
      </c>
      <c r="S438" s="48" t="str">
        <f>_xlfn.XLOOKUP(Tabla15[[#This Row],[cedula]],Tabla8[Numero Documento],Tabla8[Lugar Funciones Codigo])</f>
        <v>01.83.00.00.11.04</v>
      </c>
    </row>
    <row r="439" spans="1:19" hidden="1">
      <c r="A439" s="48" t="s">
        <v>2539</v>
      </c>
      <c r="B439" s="48" t="s">
        <v>1943</v>
      </c>
      <c r="C439" s="48" t="s">
        <v>2570</v>
      </c>
      <c r="D439" s="48" t="str">
        <f>Tabla15[[#This Row],[cedula]]&amp;Tabla15[[#This Row],[prog]]&amp;LEFT(Tabla15[[#This Row],[TIPO]],3)</f>
        <v>0011790615601FIJ</v>
      </c>
      <c r="E439" s="48" t="s">
        <v>237</v>
      </c>
      <c r="F439" s="48" t="s">
        <v>238</v>
      </c>
      <c r="G439" s="48" t="s">
        <v>234</v>
      </c>
      <c r="H439" s="48" t="s">
        <v>11</v>
      </c>
      <c r="I439" s="73">
        <f>_xlfn.XLOOKUP(Tabla15[[#This Row],[cedula]],TCARRERA[CEDULA],TCARRERA[CATEGORIA DEL SERVIDOR],0)</f>
        <v>0</v>
      </c>
      <c r="J43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439" s="48" t="str">
        <f>IF(ISTEXT(Tabla15[[#This Row],[CARRERA]]),Tabla15[[#This Row],[CARRERA]],Tabla15[[#This Row],[STATUS]])</f>
        <v>FIJO</v>
      </c>
      <c r="L439" s="57">
        <v>55000</v>
      </c>
      <c r="M439" s="59">
        <v>2559.6799999999998</v>
      </c>
      <c r="N439" s="57">
        <v>1672</v>
      </c>
      <c r="O439" s="57">
        <v>1578.5</v>
      </c>
      <c r="P439" s="25">
        <f>Tabla15[[#This Row],[sbruto]]-Tabla15[[#This Row],[ISR]]-Tabla15[[#This Row],[SFS]]-Tabla15[[#This Row],[AFP]]-Tabla15[[#This Row],[sneto]]</f>
        <v>16210.07</v>
      </c>
      <c r="Q439" s="25">
        <v>32979.75</v>
      </c>
      <c r="R439" s="48" t="str">
        <f>_xlfn.XLOOKUP(Tabla15[[#This Row],[cedula]],Tabla8[Numero Documento],Tabla8[Gen])</f>
        <v>F</v>
      </c>
      <c r="S439" s="48" t="str">
        <f>_xlfn.XLOOKUP(Tabla15[[#This Row],[cedula]],Tabla8[Numero Documento],Tabla8[Lugar Funciones Codigo])</f>
        <v>01.83.00.00.11.04</v>
      </c>
    </row>
    <row r="440" spans="1:19">
      <c r="A440" s="48" t="s">
        <v>2538</v>
      </c>
      <c r="B440" s="48" t="s">
        <v>3089</v>
      </c>
      <c r="C440" s="48" t="s">
        <v>2570</v>
      </c>
      <c r="D440" s="48" t="str">
        <f>Tabla15[[#This Row],[cedula]]&amp;Tabla15[[#This Row],[prog]]&amp;LEFT(Tabla15[[#This Row],[TIPO]],3)</f>
        <v>0310494953601TEM</v>
      </c>
      <c r="E440" s="48" t="s">
        <v>3088</v>
      </c>
      <c r="F440" s="48" t="s">
        <v>235</v>
      </c>
      <c r="G440" s="48" t="s">
        <v>234</v>
      </c>
      <c r="H440" s="48" t="s">
        <v>2795</v>
      </c>
      <c r="I440" s="73">
        <f>_xlfn.XLOOKUP(Tabla15[[#This Row],[cedula]],TCARRERA[CEDULA],TCARRERA[CATEGORIA DEL SERVIDOR],0)</f>
        <v>0</v>
      </c>
      <c r="J440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0" s="48" t="str">
        <f>IF(ISTEXT(Tabla15[[#This Row],[CARRERA]]),Tabla15[[#This Row],[CARRERA]],Tabla15[[#This Row],[STATUS]])</f>
        <v>TEMPORALES</v>
      </c>
      <c r="L440" s="57">
        <v>50000</v>
      </c>
      <c r="M440" s="58">
        <v>1854</v>
      </c>
      <c r="N440" s="57">
        <v>1520</v>
      </c>
      <c r="O440" s="57">
        <v>1435</v>
      </c>
      <c r="P440" s="25">
        <f>Tabla15[[#This Row],[sbruto]]-Tabla15[[#This Row],[ISR]]-Tabla15[[#This Row],[SFS]]-Tabla15[[#This Row],[AFP]]-Tabla15[[#This Row],[sneto]]</f>
        <v>25</v>
      </c>
      <c r="Q440" s="25">
        <v>45166</v>
      </c>
      <c r="R440" s="48" t="str">
        <f>_xlfn.XLOOKUP(Tabla15[[#This Row],[cedula]],Tabla8[Numero Documento],Tabla8[Gen])</f>
        <v>M</v>
      </c>
      <c r="S440" s="48" t="str">
        <f>_xlfn.XLOOKUP(Tabla15[[#This Row],[cedula]],Tabla8[Numero Documento],Tabla8[Lugar Funciones Codigo])</f>
        <v>01.83.00.00.11.04</v>
      </c>
    </row>
    <row r="441" spans="1:19">
      <c r="A441" s="48" t="s">
        <v>2538</v>
      </c>
      <c r="B441" s="48" t="s">
        <v>3109</v>
      </c>
      <c r="C441" s="48" t="s">
        <v>2570</v>
      </c>
      <c r="D441" s="48" t="str">
        <f>Tabla15[[#This Row],[cedula]]&amp;Tabla15[[#This Row],[prog]]&amp;LEFT(Tabla15[[#This Row],[TIPO]],3)</f>
        <v>2250029395001TEM</v>
      </c>
      <c r="E441" s="48" t="s">
        <v>3108</v>
      </c>
      <c r="F441" s="48" t="s">
        <v>235</v>
      </c>
      <c r="G441" s="48" t="s">
        <v>234</v>
      </c>
      <c r="H441" s="48" t="s">
        <v>2795</v>
      </c>
      <c r="I441" s="73">
        <f>_xlfn.XLOOKUP(Tabla15[[#This Row],[cedula]],TCARRERA[CEDULA],TCARRERA[CATEGORIA DEL SERVIDOR],0)</f>
        <v>0</v>
      </c>
      <c r="J441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1" s="48" t="str">
        <f>IF(ISTEXT(Tabla15[[#This Row],[CARRERA]]),Tabla15[[#This Row],[CARRERA]],Tabla15[[#This Row],[STATUS]])</f>
        <v>TEMPORALES</v>
      </c>
      <c r="L441" s="57">
        <v>50000</v>
      </c>
      <c r="M441" s="61">
        <v>1854</v>
      </c>
      <c r="N441" s="57">
        <v>1520</v>
      </c>
      <c r="O441" s="57">
        <v>1435</v>
      </c>
      <c r="P441" s="25">
        <f>Tabla15[[#This Row],[sbruto]]-Tabla15[[#This Row],[ISR]]-Tabla15[[#This Row],[SFS]]-Tabla15[[#This Row],[AFP]]-Tabla15[[#This Row],[sneto]]</f>
        <v>25</v>
      </c>
      <c r="Q441" s="25">
        <v>45166</v>
      </c>
      <c r="R441" s="48" t="str">
        <f>_xlfn.XLOOKUP(Tabla15[[#This Row],[cedula]],Tabla8[Numero Documento],Tabla8[Gen])</f>
        <v>F</v>
      </c>
      <c r="S441" s="48" t="str">
        <f>_xlfn.XLOOKUP(Tabla15[[#This Row],[cedula]],Tabla8[Numero Documento],Tabla8[Lugar Funciones Codigo])</f>
        <v>01.83.00.00.11.04</v>
      </c>
    </row>
    <row r="442" spans="1:19">
      <c r="A442" s="48" t="s">
        <v>2538</v>
      </c>
      <c r="B442" s="48" t="s">
        <v>2669</v>
      </c>
      <c r="C442" s="48" t="s">
        <v>2570</v>
      </c>
      <c r="D442" s="48" t="str">
        <f>Tabla15[[#This Row],[cedula]]&amp;Tabla15[[#This Row],[prog]]&amp;LEFT(Tabla15[[#This Row],[TIPO]],3)</f>
        <v>0010977412501TEM</v>
      </c>
      <c r="E442" s="48" t="s">
        <v>2652</v>
      </c>
      <c r="F442" s="48" t="s">
        <v>59</v>
      </c>
      <c r="G442" s="48" t="s">
        <v>333</v>
      </c>
      <c r="H442" s="48" t="s">
        <v>2795</v>
      </c>
      <c r="I442" s="73">
        <f>_xlfn.XLOOKUP(Tabla15[[#This Row],[cedula]],TCARRERA[CEDULA],TCARRERA[CATEGORIA DEL SERVIDOR],0)</f>
        <v>0</v>
      </c>
      <c r="J442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2" s="48" t="str">
        <f>IF(ISTEXT(Tabla15[[#This Row],[CARRERA]]),Tabla15[[#This Row],[CARRERA]],Tabla15[[#This Row],[STATUS]])</f>
        <v>TEMPORALES</v>
      </c>
      <c r="L442" s="57">
        <v>175000</v>
      </c>
      <c r="M442" s="61">
        <v>29841.29</v>
      </c>
      <c r="N442" s="57">
        <v>4943.8</v>
      </c>
      <c r="O442" s="57">
        <v>5022.5</v>
      </c>
      <c r="P442" s="25">
        <f>Tabla15[[#This Row],[sbruto]]-Tabla15[[#This Row],[ISR]]-Tabla15[[#This Row],[SFS]]-Tabla15[[#This Row],[AFP]]-Tabla15[[#This Row],[sneto]]</f>
        <v>25</v>
      </c>
      <c r="Q442" s="25">
        <v>135167.41</v>
      </c>
      <c r="R442" s="48" t="str">
        <f>_xlfn.XLOOKUP(Tabla15[[#This Row],[cedula]],Tabla8[Numero Documento],Tabla8[Gen])</f>
        <v>F</v>
      </c>
      <c r="S442" s="48" t="str">
        <f>_xlfn.XLOOKUP(Tabla15[[#This Row],[cedula]],Tabla8[Numero Documento],Tabla8[Lugar Funciones Codigo])</f>
        <v>01.83.00.00.12</v>
      </c>
    </row>
    <row r="443" spans="1:19" hidden="1">
      <c r="A443" s="48" t="s">
        <v>2539</v>
      </c>
      <c r="B443" s="48" t="s">
        <v>1996</v>
      </c>
      <c r="C443" s="48" t="s">
        <v>2570</v>
      </c>
      <c r="D443" s="48" t="str">
        <f>Tabla15[[#This Row],[cedula]]&amp;Tabla15[[#This Row],[prog]]&amp;LEFT(Tabla15[[#This Row],[TIPO]],3)</f>
        <v>0011416372801FIJ</v>
      </c>
      <c r="E443" s="48" t="s">
        <v>335</v>
      </c>
      <c r="F443" s="48" t="s">
        <v>2660</v>
      </c>
      <c r="G443" s="48" t="s">
        <v>333</v>
      </c>
      <c r="H443" s="48" t="s">
        <v>11</v>
      </c>
      <c r="I443" s="73">
        <f>_xlfn.XLOOKUP(Tabla15[[#This Row],[cedula]],TCARRERA[CEDULA],TCARRERA[CATEGORIA DEL SERVIDOR],0)</f>
        <v>0</v>
      </c>
      <c r="J44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443" s="48" t="str">
        <f>IF(ISTEXT(Tabla15[[#This Row],[CARRERA]]),Tabla15[[#This Row],[CARRERA]],Tabla15[[#This Row],[STATUS]])</f>
        <v>FIJO</v>
      </c>
      <c r="L443" s="57">
        <v>70000</v>
      </c>
      <c r="M443" s="61">
        <v>5368.48</v>
      </c>
      <c r="N443" s="57">
        <v>2128</v>
      </c>
      <c r="O443" s="57">
        <v>2009</v>
      </c>
      <c r="P443" s="25">
        <f>Tabla15[[#This Row],[sbruto]]-Tabla15[[#This Row],[ISR]]-Tabla15[[#This Row],[SFS]]-Tabla15[[#This Row],[AFP]]-Tabla15[[#This Row],[sneto]]</f>
        <v>19826.000000000007</v>
      </c>
      <c r="Q443" s="25">
        <v>40668.519999999997</v>
      </c>
      <c r="R443" s="48" t="str">
        <f>_xlfn.XLOOKUP(Tabla15[[#This Row],[cedula]],Tabla8[Numero Documento],Tabla8[Gen])</f>
        <v>F</v>
      </c>
      <c r="S443" s="48" t="str">
        <f>_xlfn.XLOOKUP(Tabla15[[#This Row],[cedula]],Tabla8[Numero Documento],Tabla8[Lugar Funciones Codigo])</f>
        <v>01.83.00.00.12</v>
      </c>
    </row>
    <row r="444" spans="1:19">
      <c r="A444" s="48" t="s">
        <v>2538</v>
      </c>
      <c r="B444" s="48" t="s">
        <v>3257</v>
      </c>
      <c r="C444" s="48" t="s">
        <v>2570</v>
      </c>
      <c r="D444" s="48" t="str">
        <f>Tabla15[[#This Row],[cedula]]&amp;Tabla15[[#This Row],[prog]]&amp;LEFT(Tabla15[[#This Row],[TIPO]],3)</f>
        <v>0030088824501TEM</v>
      </c>
      <c r="E444" s="48" t="s">
        <v>3278</v>
      </c>
      <c r="F444" s="48" t="s">
        <v>2660</v>
      </c>
      <c r="G444" s="48" t="s">
        <v>333</v>
      </c>
      <c r="H444" s="48" t="s">
        <v>2795</v>
      </c>
      <c r="I444" s="73">
        <f>_xlfn.XLOOKUP(Tabla15[[#This Row],[cedula]],TCARRERA[CEDULA],TCARRERA[CATEGORIA DEL SERVIDOR],0)</f>
        <v>0</v>
      </c>
      <c r="J444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4" s="48" t="str">
        <f>IF(ISTEXT(Tabla15[[#This Row],[CARRERA]]),Tabla15[[#This Row],[CARRERA]],Tabla15[[#This Row],[STATUS]])</f>
        <v>TEMPORALES</v>
      </c>
      <c r="L444" s="57">
        <v>70000</v>
      </c>
      <c r="M444" s="61">
        <v>5368.48</v>
      </c>
      <c r="N444" s="57">
        <v>2128</v>
      </c>
      <c r="O444" s="57">
        <v>2009</v>
      </c>
      <c r="P444" s="25">
        <f>Tabla15[[#This Row],[sbruto]]-Tabla15[[#This Row],[ISR]]-Tabla15[[#This Row],[SFS]]-Tabla15[[#This Row],[AFP]]-Tabla15[[#This Row],[sneto]]</f>
        <v>25.000000000007276</v>
      </c>
      <c r="Q444" s="25">
        <v>60469.52</v>
      </c>
      <c r="R444" s="48" t="str">
        <f>_xlfn.XLOOKUP(Tabla15[[#This Row],[cedula]],Tabla8[Numero Documento],Tabla8[Gen])</f>
        <v>F</v>
      </c>
      <c r="S444" s="48" t="str">
        <f>_xlfn.XLOOKUP(Tabla15[[#This Row],[cedula]],Tabla8[Numero Documento],Tabla8[Lugar Funciones Codigo])</f>
        <v>01.83.00.00.12</v>
      </c>
    </row>
    <row r="445" spans="1:19">
      <c r="A445" s="48" t="s">
        <v>2538</v>
      </c>
      <c r="B445" s="48" t="s">
        <v>2809</v>
      </c>
      <c r="C445" s="48" t="s">
        <v>2570</v>
      </c>
      <c r="D445" s="48" t="str">
        <f>Tabla15[[#This Row],[cedula]]&amp;Tabla15[[#This Row],[prog]]&amp;LEFT(Tabla15[[#This Row],[TIPO]],3)</f>
        <v>0930029780201TEM</v>
      </c>
      <c r="E445" s="48" t="s">
        <v>2808</v>
      </c>
      <c r="F445" s="48" t="s">
        <v>279</v>
      </c>
      <c r="G445" s="48" t="s">
        <v>333</v>
      </c>
      <c r="H445" s="48" t="s">
        <v>2795</v>
      </c>
      <c r="I445" s="73">
        <f>_xlfn.XLOOKUP(Tabla15[[#This Row],[cedula]],TCARRERA[CEDULA],TCARRERA[CATEGORIA DEL SERVIDOR],0)</f>
        <v>0</v>
      </c>
      <c r="J44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5" s="48" t="str">
        <f>IF(ISTEXT(Tabla15[[#This Row],[CARRERA]]),Tabla15[[#This Row],[CARRERA]],Tabla15[[#This Row],[STATUS]])</f>
        <v>TEMPORALES</v>
      </c>
      <c r="L445" s="57">
        <v>60000</v>
      </c>
      <c r="M445" s="59">
        <v>3486.68</v>
      </c>
      <c r="N445" s="57">
        <v>1824</v>
      </c>
      <c r="O445" s="57">
        <v>1722</v>
      </c>
      <c r="P445" s="25">
        <f>Tabla15[[#This Row],[sbruto]]-Tabla15[[#This Row],[ISR]]-Tabla15[[#This Row],[SFS]]-Tabla15[[#This Row],[AFP]]-Tabla15[[#This Row],[sneto]]</f>
        <v>25</v>
      </c>
      <c r="Q445" s="25">
        <v>52942.32</v>
      </c>
      <c r="R445" s="48" t="str">
        <f>_xlfn.XLOOKUP(Tabla15[[#This Row],[cedula]],Tabla8[Numero Documento],Tabla8[Gen])</f>
        <v>F</v>
      </c>
      <c r="S445" s="48" t="str">
        <f>_xlfn.XLOOKUP(Tabla15[[#This Row],[cedula]],Tabla8[Numero Documento],Tabla8[Lugar Funciones Codigo])</f>
        <v>01.83.00.00.12</v>
      </c>
    </row>
    <row r="446" spans="1:19">
      <c r="A446" s="48" t="s">
        <v>2538</v>
      </c>
      <c r="B446" s="48" t="s">
        <v>2357</v>
      </c>
      <c r="C446" s="48" t="s">
        <v>2570</v>
      </c>
      <c r="D446" s="48" t="str">
        <f>Tabla15[[#This Row],[cedula]]&amp;Tabla15[[#This Row],[prog]]&amp;LEFT(Tabla15[[#This Row],[TIPO]],3)</f>
        <v>0130049657501TEM</v>
      </c>
      <c r="E446" s="48" t="s">
        <v>1753</v>
      </c>
      <c r="F446" s="48" t="s">
        <v>279</v>
      </c>
      <c r="G446" s="48" t="s">
        <v>333</v>
      </c>
      <c r="H446" s="48" t="s">
        <v>2795</v>
      </c>
      <c r="I446" s="73">
        <f>_xlfn.XLOOKUP(Tabla15[[#This Row],[cedula]],TCARRERA[CEDULA],TCARRERA[CATEGORIA DEL SERVIDOR],0)</f>
        <v>0</v>
      </c>
      <c r="J446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6" s="48" t="str">
        <f>IF(ISTEXT(Tabla15[[#This Row],[CARRERA]]),Tabla15[[#This Row],[CARRERA]],Tabla15[[#This Row],[STATUS]])</f>
        <v>TEMPORALES</v>
      </c>
      <c r="L446" s="57">
        <v>60000</v>
      </c>
      <c r="M446" s="58">
        <v>3486.68</v>
      </c>
      <c r="N446" s="57">
        <v>1824</v>
      </c>
      <c r="O446" s="57">
        <v>1722</v>
      </c>
      <c r="P446" s="25">
        <f>Tabla15[[#This Row],[sbruto]]-Tabla15[[#This Row],[ISR]]-Tabla15[[#This Row],[SFS]]-Tabla15[[#This Row],[AFP]]-Tabla15[[#This Row],[sneto]]</f>
        <v>18730.339999999997</v>
      </c>
      <c r="Q446" s="25">
        <v>34236.980000000003</v>
      </c>
      <c r="R446" s="48" t="str">
        <f>_xlfn.XLOOKUP(Tabla15[[#This Row],[cedula]],Tabla8[Numero Documento],Tabla8[Gen])</f>
        <v>F</v>
      </c>
      <c r="S446" s="48" t="str">
        <f>_xlfn.XLOOKUP(Tabla15[[#This Row],[cedula]],Tabla8[Numero Documento],Tabla8[Lugar Funciones Codigo])</f>
        <v>01.83.00.00.12</v>
      </c>
    </row>
    <row r="447" spans="1:19">
      <c r="A447" s="48" t="s">
        <v>2538</v>
      </c>
      <c r="B447" s="48" t="s">
        <v>3157</v>
      </c>
      <c r="C447" s="48" t="s">
        <v>2570</v>
      </c>
      <c r="D447" s="48" t="str">
        <f>Tabla15[[#This Row],[cedula]]&amp;Tabla15[[#This Row],[prog]]&amp;LEFT(Tabla15[[#This Row],[TIPO]],3)</f>
        <v>2230119020701TEM</v>
      </c>
      <c r="E447" s="48" t="s">
        <v>3156</v>
      </c>
      <c r="F447" s="48" t="s">
        <v>2660</v>
      </c>
      <c r="G447" s="48" t="s">
        <v>333</v>
      </c>
      <c r="H447" s="48" t="s">
        <v>2795</v>
      </c>
      <c r="I447" s="73">
        <f>_xlfn.XLOOKUP(Tabla15[[#This Row],[cedula]],TCARRERA[CEDULA],TCARRERA[CATEGORIA DEL SERVIDOR],0)</f>
        <v>0</v>
      </c>
      <c r="J447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7" s="48" t="str">
        <f>IF(ISTEXT(Tabla15[[#This Row],[CARRERA]]),Tabla15[[#This Row],[CARRERA]],Tabla15[[#This Row],[STATUS]])</f>
        <v>TEMPORALES</v>
      </c>
      <c r="L447" s="57">
        <v>60000</v>
      </c>
      <c r="M447" s="58">
        <v>3486.68</v>
      </c>
      <c r="N447" s="57">
        <v>1824</v>
      </c>
      <c r="O447" s="57">
        <v>1722</v>
      </c>
      <c r="P447" s="25">
        <f>Tabla15[[#This Row],[sbruto]]-Tabla15[[#This Row],[ISR]]-Tabla15[[#This Row],[SFS]]-Tabla15[[#This Row],[AFP]]-Tabla15[[#This Row],[sneto]]</f>
        <v>25</v>
      </c>
      <c r="Q447" s="25">
        <v>52942.32</v>
      </c>
      <c r="R447" s="48" t="str">
        <f>_xlfn.XLOOKUP(Tabla15[[#This Row],[cedula]],Tabla8[Numero Documento],Tabla8[Gen])</f>
        <v>F</v>
      </c>
      <c r="S447" s="48" t="str">
        <f>_xlfn.XLOOKUP(Tabla15[[#This Row],[cedula]],Tabla8[Numero Documento],Tabla8[Lugar Funciones Codigo])</f>
        <v>01.83.00.00.12</v>
      </c>
    </row>
    <row r="448" spans="1:19" hidden="1">
      <c r="A448" s="48" t="s">
        <v>2539</v>
      </c>
      <c r="B448" s="48" t="s">
        <v>3251</v>
      </c>
      <c r="C448" s="48" t="s">
        <v>2570</v>
      </c>
      <c r="D448" s="48" t="str">
        <f>Tabla15[[#This Row],[cedula]]&amp;Tabla15[[#This Row],[prog]]&amp;LEFT(Tabla15[[#This Row],[TIPO]],3)</f>
        <v>0011238344301FIJ</v>
      </c>
      <c r="E448" s="48" t="s">
        <v>3272</v>
      </c>
      <c r="F448" s="48" t="s">
        <v>466</v>
      </c>
      <c r="G448" s="48" t="s">
        <v>333</v>
      </c>
      <c r="H448" s="48" t="s">
        <v>11</v>
      </c>
      <c r="I448" s="73">
        <f>_xlfn.XLOOKUP(Tabla15[[#This Row],[cedula]],TCARRERA[CEDULA],TCARRERA[CATEGORIA DEL SERVIDOR],0)</f>
        <v>0</v>
      </c>
      <c r="J44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448" s="48" t="str">
        <f>IF(ISTEXT(Tabla15[[#This Row],[CARRERA]]),Tabla15[[#This Row],[CARRERA]],Tabla15[[#This Row],[STATUS]])</f>
        <v>FIJO</v>
      </c>
      <c r="L448" s="57">
        <v>45000</v>
      </c>
      <c r="M448" s="61">
        <v>1148.33</v>
      </c>
      <c r="N448" s="60">
        <v>1368</v>
      </c>
      <c r="O448" s="60">
        <v>1291.5</v>
      </c>
      <c r="P448" s="25">
        <f>Tabla15[[#This Row],[sbruto]]-Tabla15[[#This Row],[ISR]]-Tabla15[[#This Row],[SFS]]-Tabla15[[#This Row],[AFP]]-Tabla15[[#This Row],[sneto]]</f>
        <v>25</v>
      </c>
      <c r="Q448" s="25">
        <v>41167.17</v>
      </c>
      <c r="R448" s="48" t="str">
        <f>_xlfn.XLOOKUP(Tabla15[[#This Row],[cedula]],Tabla8[Numero Documento],Tabla8[Gen])</f>
        <v>F</v>
      </c>
      <c r="S448" s="48" t="str">
        <f>_xlfn.XLOOKUP(Tabla15[[#This Row],[cedula]],Tabla8[Numero Documento],Tabla8[Lugar Funciones Codigo])</f>
        <v>01.83.00.00.12</v>
      </c>
    </row>
    <row r="449" spans="1:19" hidden="1">
      <c r="A449" s="48" t="s">
        <v>2539</v>
      </c>
      <c r="B449" s="48" t="s">
        <v>2835</v>
      </c>
      <c r="C449" s="48" t="s">
        <v>2570</v>
      </c>
      <c r="D449" s="48" t="str">
        <f>Tabla15[[#This Row],[cedula]]&amp;Tabla15[[#This Row],[prog]]&amp;LEFT(Tabla15[[#This Row],[TIPO]],3)</f>
        <v>2230180165401FIJ</v>
      </c>
      <c r="E449" s="48" t="s">
        <v>2834</v>
      </c>
      <c r="F449" s="48" t="s">
        <v>10</v>
      </c>
      <c r="G449" s="48" t="s">
        <v>333</v>
      </c>
      <c r="H449" s="48" t="s">
        <v>11</v>
      </c>
      <c r="I449" s="73">
        <f>_xlfn.XLOOKUP(Tabla15[[#This Row],[cedula]],TCARRERA[CEDULA],TCARRERA[CATEGORIA DEL SERVIDOR],0)</f>
        <v>0</v>
      </c>
      <c r="J449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9" s="48" t="str">
        <f>IF(ISTEXT(Tabla15[[#This Row],[CARRERA]]),Tabla15[[#This Row],[CARRERA]],Tabla15[[#This Row],[STATUS]])</f>
        <v>ESTATUTO SIMPLIFICADO</v>
      </c>
      <c r="L449" s="57">
        <v>35000</v>
      </c>
      <c r="M449" s="61"/>
      <c r="N449" s="60">
        <v>1064</v>
      </c>
      <c r="O449" s="60">
        <v>1004.5</v>
      </c>
      <c r="P449" s="25">
        <f>Tabla15[[#This Row],[sbruto]]-Tabla15[[#This Row],[ISR]]-Tabla15[[#This Row],[SFS]]-Tabla15[[#This Row],[AFP]]-Tabla15[[#This Row],[sneto]]</f>
        <v>25</v>
      </c>
      <c r="Q449" s="25">
        <v>32906.5</v>
      </c>
      <c r="R449" s="48" t="str">
        <f>_xlfn.XLOOKUP(Tabla15[[#This Row],[cedula]],Tabla8[Numero Documento],Tabla8[Gen])</f>
        <v>F</v>
      </c>
      <c r="S449" s="48" t="str">
        <f>_xlfn.XLOOKUP(Tabla15[[#This Row],[cedula]],Tabla8[Numero Documento],Tabla8[Lugar Funciones Codigo])</f>
        <v>01.83.00.00.12</v>
      </c>
    </row>
    <row r="450" spans="1:19" hidden="1">
      <c r="A450" s="48" t="s">
        <v>2539</v>
      </c>
      <c r="B450" s="48" t="s">
        <v>1947</v>
      </c>
      <c r="C450" s="48" t="s">
        <v>2570</v>
      </c>
      <c r="D450" s="48" t="str">
        <f>Tabla15[[#This Row],[cedula]]&amp;Tabla15[[#This Row],[prog]]&amp;LEFT(Tabla15[[#This Row],[TIPO]],3)</f>
        <v>0010069499101FIJ</v>
      </c>
      <c r="E450" s="48" t="s">
        <v>334</v>
      </c>
      <c r="F450" s="48" t="s">
        <v>82</v>
      </c>
      <c r="G450" s="48" t="s">
        <v>333</v>
      </c>
      <c r="H450" s="48" t="s">
        <v>11</v>
      </c>
      <c r="I450" s="73">
        <f>_xlfn.XLOOKUP(Tabla15[[#This Row],[cedula]],TCARRERA[CEDULA],TCARRERA[CATEGORIA DEL SERVIDOR],0)</f>
        <v>0</v>
      </c>
      <c r="J45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450" s="48" t="str">
        <f>IF(ISTEXT(Tabla15[[#This Row],[CARRERA]]),Tabla15[[#This Row],[CARRERA]],Tabla15[[#This Row],[STATUS]])</f>
        <v>FIJO</v>
      </c>
      <c r="L450" s="57">
        <v>35000</v>
      </c>
      <c r="M450" s="61"/>
      <c r="N450" s="57">
        <v>1064</v>
      </c>
      <c r="O450" s="57">
        <v>1004.5</v>
      </c>
      <c r="P450" s="25">
        <f>Tabla15[[#This Row],[sbruto]]-Tabla15[[#This Row],[ISR]]-Tabla15[[#This Row],[SFS]]-Tabla15[[#This Row],[AFP]]-Tabla15[[#This Row],[sneto]]</f>
        <v>24725.75</v>
      </c>
      <c r="Q450" s="25">
        <v>8205.75</v>
      </c>
      <c r="R450" s="48" t="str">
        <f>_xlfn.XLOOKUP(Tabla15[[#This Row],[cedula]],Tabla8[Numero Documento],Tabla8[Gen])</f>
        <v>M</v>
      </c>
      <c r="S450" s="48" t="str">
        <f>_xlfn.XLOOKUP(Tabla15[[#This Row],[cedula]],Tabla8[Numero Documento],Tabla8[Lugar Funciones Codigo])</f>
        <v>01.83.00.00.12</v>
      </c>
    </row>
    <row r="451" spans="1:19" hidden="1">
      <c r="A451" s="48" t="s">
        <v>2539</v>
      </c>
      <c r="B451" s="48" t="s">
        <v>2842</v>
      </c>
      <c r="C451" s="48" t="s">
        <v>2570</v>
      </c>
      <c r="D451" s="48" t="str">
        <f>Tabla15[[#This Row],[cedula]]&amp;Tabla15[[#This Row],[prog]]&amp;LEFT(Tabla15[[#This Row],[TIPO]],3)</f>
        <v>0570010536301FIJ</v>
      </c>
      <c r="E451" s="48" t="s">
        <v>2841</v>
      </c>
      <c r="F451" s="48" t="s">
        <v>598</v>
      </c>
      <c r="G451" s="48" t="s">
        <v>333</v>
      </c>
      <c r="H451" s="48" t="s">
        <v>11</v>
      </c>
      <c r="I451" s="73">
        <f>_xlfn.XLOOKUP(Tabla15[[#This Row],[cedula]],TCARRERA[CEDULA],TCARRERA[CATEGORIA DEL SERVIDOR],0)</f>
        <v>0</v>
      </c>
      <c r="J45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51" s="48" t="str">
        <f>IF(ISTEXT(Tabla15[[#This Row],[CARRERA]]),Tabla15[[#This Row],[CARRERA]],Tabla15[[#This Row],[STATUS]])</f>
        <v>ESTATUTO SIMPLIFICADO</v>
      </c>
      <c r="L451" s="57">
        <v>24000</v>
      </c>
      <c r="M451" s="57"/>
      <c r="N451" s="57">
        <v>729.6</v>
      </c>
      <c r="O451" s="57">
        <v>688.8</v>
      </c>
      <c r="P451" s="25">
        <f>Tabla15[[#This Row],[sbruto]]-Tabla15[[#This Row],[ISR]]-Tabla15[[#This Row],[SFS]]-Tabla15[[#This Row],[AFP]]-Tabla15[[#This Row],[sneto]]</f>
        <v>25.000000000003638</v>
      </c>
      <c r="Q451" s="25">
        <v>22556.6</v>
      </c>
      <c r="R451" s="48" t="str">
        <f>_xlfn.XLOOKUP(Tabla15[[#This Row],[cedula]],Tabla8[Numero Documento],Tabla8[Gen])</f>
        <v>M</v>
      </c>
      <c r="S451" s="48" t="str">
        <f>_xlfn.XLOOKUP(Tabla15[[#This Row],[cedula]],Tabla8[Numero Documento],Tabla8[Lugar Funciones Codigo])</f>
        <v>01.83.00.00.12</v>
      </c>
    </row>
    <row r="452" spans="1:19">
      <c r="A452" s="48" t="s">
        <v>2538</v>
      </c>
      <c r="B452" s="48" t="s">
        <v>2284</v>
      </c>
      <c r="C452" s="48" t="s">
        <v>2570</v>
      </c>
      <c r="D452" s="48" t="str">
        <f>Tabla15[[#This Row],[cedula]]&amp;Tabla15[[#This Row],[prog]]&amp;LEFT(Tabla15[[#This Row],[TIPO]],3)</f>
        <v>0011833417601TEM</v>
      </c>
      <c r="E452" s="48" t="s">
        <v>1629</v>
      </c>
      <c r="F452" s="48" t="s">
        <v>129</v>
      </c>
      <c r="G452" s="48" t="s">
        <v>210</v>
      </c>
      <c r="H452" s="48" t="s">
        <v>2795</v>
      </c>
      <c r="I452" s="73">
        <f>_xlfn.XLOOKUP(Tabla15[[#This Row],[cedula]],TCARRERA[CEDULA],TCARRERA[CATEGORIA DEL SERVIDOR],0)</f>
        <v>0</v>
      </c>
      <c r="J452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2" s="48" t="str">
        <f>IF(ISTEXT(Tabla15[[#This Row],[CARRERA]]),Tabla15[[#This Row],[CARRERA]],Tabla15[[#This Row],[STATUS]])</f>
        <v>TEMPORALES</v>
      </c>
      <c r="L452" s="57">
        <v>100000</v>
      </c>
      <c r="M452" s="60">
        <v>12105.37</v>
      </c>
      <c r="N452" s="57">
        <v>3040</v>
      </c>
      <c r="O452" s="57">
        <v>2870</v>
      </c>
      <c r="P452" s="25">
        <f>Tabla15[[#This Row],[sbruto]]-Tabla15[[#This Row],[ISR]]-Tabla15[[#This Row],[SFS]]-Tabla15[[#This Row],[AFP]]-Tabla15[[#This Row],[sneto]]</f>
        <v>3071</v>
      </c>
      <c r="Q452" s="25">
        <v>78913.63</v>
      </c>
      <c r="R452" s="48" t="str">
        <f>_xlfn.XLOOKUP(Tabla15[[#This Row],[cedula]],Tabla8[Numero Documento],Tabla8[Gen])</f>
        <v>F</v>
      </c>
      <c r="S452" s="48" t="str">
        <f>_xlfn.XLOOKUP(Tabla15[[#This Row],[cedula]],Tabla8[Numero Documento],Tabla8[Lugar Funciones Codigo])</f>
        <v>01.83.00.00.12.01</v>
      </c>
    </row>
    <row r="453" spans="1:19" hidden="1">
      <c r="A453" s="48" t="s">
        <v>2539</v>
      </c>
      <c r="B453" s="48" t="s">
        <v>1146</v>
      </c>
      <c r="C453" s="48" t="s">
        <v>2570</v>
      </c>
      <c r="D453" s="48" t="str">
        <f>Tabla15[[#This Row],[cedula]]&amp;Tabla15[[#This Row],[prog]]&amp;LEFT(Tabla15[[#This Row],[TIPO]],3)</f>
        <v>0820022689501FIJ</v>
      </c>
      <c r="E453" s="48" t="s">
        <v>209</v>
      </c>
      <c r="F453" s="48" t="s">
        <v>211</v>
      </c>
      <c r="G453" s="48" t="s">
        <v>210</v>
      </c>
      <c r="H453" s="48" t="s">
        <v>11</v>
      </c>
      <c r="I453" s="73" t="str">
        <f>_xlfn.XLOOKUP(Tabla15[[#This Row],[cedula]],TCARRERA[CEDULA],TCARRERA[CATEGORIA DEL SERVIDOR],0)</f>
        <v>CARRERA ADMINISTRATIVA</v>
      </c>
      <c r="J45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453" s="48" t="str">
        <f>IF(ISTEXT(Tabla15[[#This Row],[CARRERA]]),Tabla15[[#This Row],[CARRERA]],Tabla15[[#This Row],[STATUS]])</f>
        <v>CARRERA ADMINISTRATIVA</v>
      </c>
      <c r="L453" s="57">
        <v>65000</v>
      </c>
      <c r="M453" s="61">
        <v>4125.09</v>
      </c>
      <c r="N453" s="57">
        <v>1976</v>
      </c>
      <c r="O453" s="57">
        <v>1865.5</v>
      </c>
      <c r="P453" s="25">
        <f>Tabla15[[#This Row],[sbruto]]-Tabla15[[#This Row],[ISR]]-Tabla15[[#This Row],[SFS]]-Tabla15[[#This Row],[AFP]]-Tabla15[[#This Row],[sneto]]</f>
        <v>1587.4500000000044</v>
      </c>
      <c r="Q453" s="25">
        <v>55445.96</v>
      </c>
      <c r="R453" s="48" t="str">
        <f>_xlfn.XLOOKUP(Tabla15[[#This Row],[cedula]],Tabla8[Numero Documento],Tabla8[Gen])</f>
        <v>F</v>
      </c>
      <c r="S453" s="48" t="str">
        <f>_xlfn.XLOOKUP(Tabla15[[#This Row],[cedula]],Tabla8[Numero Documento],Tabla8[Lugar Funciones Codigo])</f>
        <v>01.83.00.00.12.01</v>
      </c>
    </row>
    <row r="454" spans="1:19">
      <c r="A454" s="48" t="s">
        <v>2538</v>
      </c>
      <c r="B454" s="48" t="s">
        <v>3121</v>
      </c>
      <c r="C454" s="48" t="s">
        <v>2570</v>
      </c>
      <c r="D454" s="48" t="str">
        <f>Tabla15[[#This Row],[cedula]]&amp;Tabla15[[#This Row],[prog]]&amp;LEFT(Tabla15[[#This Row],[TIPO]],3)</f>
        <v>2250028712701TEM</v>
      </c>
      <c r="E454" s="48" t="s">
        <v>3120</v>
      </c>
      <c r="F454" s="48" t="s">
        <v>1516</v>
      </c>
      <c r="G454" s="48" t="s">
        <v>210</v>
      </c>
      <c r="H454" s="48" t="s">
        <v>2795</v>
      </c>
      <c r="I454" s="73">
        <f>_xlfn.XLOOKUP(Tabla15[[#This Row],[cedula]],TCARRERA[CEDULA],TCARRERA[CATEGORIA DEL SERVIDOR],0)</f>
        <v>0</v>
      </c>
      <c r="J454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4" s="48" t="str">
        <f>IF(ISTEXT(Tabla15[[#This Row],[CARRERA]]),Tabla15[[#This Row],[CARRERA]],Tabla15[[#This Row],[STATUS]])</f>
        <v>TEMPORALES</v>
      </c>
      <c r="L454" s="57">
        <v>65000</v>
      </c>
      <c r="M454" s="61">
        <v>4427.58</v>
      </c>
      <c r="N454" s="57">
        <v>1976</v>
      </c>
      <c r="O454" s="57">
        <v>1865.5</v>
      </c>
      <c r="P454" s="25">
        <f>Tabla15[[#This Row],[sbruto]]-Tabla15[[#This Row],[ISR]]-Tabla15[[#This Row],[SFS]]-Tabla15[[#This Row],[AFP]]-Tabla15[[#This Row],[sneto]]</f>
        <v>5971</v>
      </c>
      <c r="Q454" s="25">
        <v>50759.92</v>
      </c>
      <c r="R454" s="48" t="str">
        <f>_xlfn.XLOOKUP(Tabla15[[#This Row],[cedula]],Tabla8[Numero Documento],Tabla8[Gen])</f>
        <v>F</v>
      </c>
      <c r="S454" s="48" t="str">
        <f>_xlfn.XLOOKUP(Tabla15[[#This Row],[cedula]],Tabla8[Numero Documento],Tabla8[Lugar Funciones Codigo])</f>
        <v>01.83.00.00.12.01</v>
      </c>
    </row>
    <row r="455" spans="1:19" hidden="1">
      <c r="A455" s="48" t="s">
        <v>2539</v>
      </c>
      <c r="B455" s="48" t="s">
        <v>1896</v>
      </c>
      <c r="C455" s="48" t="s">
        <v>2570</v>
      </c>
      <c r="D455" s="48" t="str">
        <f>Tabla15[[#This Row],[cedula]]&amp;Tabla15[[#This Row],[prog]]&amp;LEFT(Tabla15[[#This Row],[TIPO]],3)</f>
        <v>0011149723601FIJ</v>
      </c>
      <c r="E455" s="48" t="s">
        <v>912</v>
      </c>
      <c r="F455" s="48" t="s">
        <v>254</v>
      </c>
      <c r="G455" s="48" t="s">
        <v>210</v>
      </c>
      <c r="H455" s="48" t="s">
        <v>11</v>
      </c>
      <c r="I455" s="73">
        <f>_xlfn.XLOOKUP(Tabla15[[#This Row],[cedula]],TCARRERA[CEDULA],TCARRERA[CATEGORIA DEL SERVIDOR],0)</f>
        <v>0</v>
      </c>
      <c r="J45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455" s="48" t="str">
        <f>IF(ISTEXT(Tabla15[[#This Row],[CARRERA]]),Tabla15[[#This Row],[CARRERA]],Tabla15[[#This Row],[STATUS]])</f>
        <v>FIJO</v>
      </c>
      <c r="L455" s="57">
        <v>55000</v>
      </c>
      <c r="M455" s="57">
        <v>2105.94</v>
      </c>
      <c r="N455" s="57">
        <v>1672</v>
      </c>
      <c r="O455" s="57">
        <v>1578.5</v>
      </c>
      <c r="P455" s="25">
        <f>Tabla15[[#This Row],[sbruto]]-Tabla15[[#This Row],[ISR]]-Tabla15[[#This Row],[SFS]]-Tabla15[[#This Row],[AFP]]-Tabla15[[#This Row],[sneto]]</f>
        <v>3049.8999999999942</v>
      </c>
      <c r="Q455" s="25">
        <v>46593.66</v>
      </c>
      <c r="R455" s="48" t="str">
        <f>_xlfn.XLOOKUP(Tabla15[[#This Row],[cedula]],Tabla8[Numero Documento],Tabla8[Gen])</f>
        <v>F</v>
      </c>
      <c r="S455" s="48" t="str">
        <f>_xlfn.XLOOKUP(Tabla15[[#This Row],[cedula]],Tabla8[Numero Documento],Tabla8[Lugar Funciones Codigo])</f>
        <v>01.83.00.00.12.01</v>
      </c>
    </row>
    <row r="456" spans="1:19" hidden="1">
      <c r="A456" s="48" t="s">
        <v>2539</v>
      </c>
      <c r="B456" s="48" t="s">
        <v>2675</v>
      </c>
      <c r="C456" s="48" t="s">
        <v>2570</v>
      </c>
      <c r="D456" s="48" t="str">
        <f>Tabla15[[#This Row],[cedula]]&amp;Tabla15[[#This Row],[prog]]&amp;LEFT(Tabla15[[#This Row],[TIPO]],3)</f>
        <v>0930052440301FIJ</v>
      </c>
      <c r="E456" s="48" t="s">
        <v>2659</v>
      </c>
      <c r="F456" s="48" t="s">
        <v>2660</v>
      </c>
      <c r="G456" s="48" t="s">
        <v>273</v>
      </c>
      <c r="H456" s="48" t="s">
        <v>11</v>
      </c>
      <c r="I456" s="73">
        <f>_xlfn.XLOOKUP(Tabla15[[#This Row],[cedula]],TCARRERA[CEDULA],TCARRERA[CATEGORIA DEL SERVIDOR],0)</f>
        <v>0</v>
      </c>
      <c r="J45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456" s="48" t="str">
        <f>IF(ISTEXT(Tabla15[[#This Row],[CARRERA]]),Tabla15[[#This Row],[CARRERA]],Tabla15[[#This Row],[STATUS]])</f>
        <v>FIJO</v>
      </c>
      <c r="L456" s="57">
        <v>70000</v>
      </c>
      <c r="M456" s="61">
        <v>5368.48</v>
      </c>
      <c r="N456" s="57">
        <v>2128</v>
      </c>
      <c r="O456" s="57">
        <v>2009</v>
      </c>
      <c r="P456" s="25">
        <f>Tabla15[[#This Row],[sbruto]]-Tabla15[[#This Row],[ISR]]-Tabla15[[#This Row],[SFS]]-Tabla15[[#This Row],[AFP]]-Tabla15[[#This Row],[sneto]]</f>
        <v>7471.9700000000012</v>
      </c>
      <c r="Q456" s="25">
        <v>53022.55</v>
      </c>
      <c r="R456" s="48" t="str">
        <f>_xlfn.XLOOKUP(Tabla15[[#This Row],[cedula]],Tabla8[Numero Documento],Tabla8[Gen])</f>
        <v>F</v>
      </c>
      <c r="S456" s="48" t="str">
        <f>_xlfn.XLOOKUP(Tabla15[[#This Row],[cedula]],Tabla8[Numero Documento],Tabla8[Lugar Funciones Codigo])</f>
        <v>01.83.00.00.12.02</v>
      </c>
    </row>
    <row r="457" spans="1:19" hidden="1">
      <c r="A457" s="48" t="s">
        <v>2539</v>
      </c>
      <c r="B457" s="48" t="s">
        <v>1139</v>
      </c>
      <c r="C457" s="48" t="s">
        <v>2570</v>
      </c>
      <c r="D457" s="48" t="str">
        <f>Tabla15[[#This Row],[cedula]]&amp;Tabla15[[#This Row],[prog]]&amp;LEFT(Tabla15[[#This Row],[TIPO]],3)</f>
        <v>0010118428101FIJ</v>
      </c>
      <c r="E457" s="48" t="s">
        <v>274</v>
      </c>
      <c r="F457" s="48" t="s">
        <v>254</v>
      </c>
      <c r="G457" s="48" t="s">
        <v>273</v>
      </c>
      <c r="H457" s="48" t="s">
        <v>11</v>
      </c>
      <c r="I457" s="73" t="str">
        <f>_xlfn.XLOOKUP(Tabla15[[#This Row],[cedula]],TCARRERA[CEDULA],TCARRERA[CATEGORIA DEL SERVIDOR],0)</f>
        <v>CARRERA ADMINISTRATIVA</v>
      </c>
      <c r="J45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457" s="48" t="str">
        <f>IF(ISTEXT(Tabla15[[#This Row],[CARRERA]]),Tabla15[[#This Row],[CARRERA]],Tabla15[[#This Row],[STATUS]])</f>
        <v>CARRERA ADMINISTRATIVA</v>
      </c>
      <c r="L457" s="57">
        <v>65000</v>
      </c>
      <c r="M457" s="61">
        <v>4427.58</v>
      </c>
      <c r="N457" s="57">
        <v>1976</v>
      </c>
      <c r="O457" s="57">
        <v>1865.5</v>
      </c>
      <c r="P457" s="25">
        <f>Tabla15[[#This Row],[sbruto]]-Tabla15[[#This Row],[ISR]]-Tabla15[[#This Row],[SFS]]-Tabla15[[#This Row],[AFP]]-Tabla15[[#This Row],[sneto]]</f>
        <v>28596.42</v>
      </c>
      <c r="Q457" s="25">
        <v>28134.5</v>
      </c>
      <c r="R457" s="48" t="str">
        <f>_xlfn.XLOOKUP(Tabla15[[#This Row],[cedula]],Tabla8[Numero Documento],Tabla8[Gen])</f>
        <v>F</v>
      </c>
      <c r="S457" s="48" t="str">
        <f>_xlfn.XLOOKUP(Tabla15[[#This Row],[cedula]],Tabla8[Numero Documento],Tabla8[Lugar Funciones Codigo])</f>
        <v>01.83.00.00.12.02</v>
      </c>
    </row>
    <row r="458" spans="1:19">
      <c r="A458" s="48" t="s">
        <v>2538</v>
      </c>
      <c r="B458" s="48" t="s">
        <v>2904</v>
      </c>
      <c r="C458" s="48" t="s">
        <v>2570</v>
      </c>
      <c r="D458" s="48" t="str">
        <f>Tabla15[[#This Row],[cedula]]&amp;Tabla15[[#This Row],[prog]]&amp;LEFT(Tabla15[[#This Row],[TIPO]],3)</f>
        <v>4022333960301TEM</v>
      </c>
      <c r="E458" s="48" t="s">
        <v>2903</v>
      </c>
      <c r="F458" s="48" t="s">
        <v>279</v>
      </c>
      <c r="G458" s="48" t="s">
        <v>273</v>
      </c>
      <c r="H458" s="48" t="s">
        <v>2795</v>
      </c>
      <c r="I458" s="73">
        <f>_xlfn.XLOOKUP(Tabla15[[#This Row],[cedula]],TCARRERA[CEDULA],TCARRERA[CATEGORIA DEL SERVIDOR],0)</f>
        <v>0</v>
      </c>
      <c r="J458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8" s="48" t="str">
        <f>IF(ISTEXT(Tabla15[[#This Row],[CARRERA]]),Tabla15[[#This Row],[CARRERA]],Tabla15[[#This Row],[STATUS]])</f>
        <v>TEMPORALES</v>
      </c>
      <c r="L458" s="57">
        <v>50000</v>
      </c>
      <c r="M458" s="61">
        <v>1854</v>
      </c>
      <c r="N458" s="57">
        <v>1520</v>
      </c>
      <c r="O458" s="57">
        <v>1435</v>
      </c>
      <c r="P458" s="25">
        <f>Tabla15[[#This Row],[sbruto]]-Tabla15[[#This Row],[ISR]]-Tabla15[[#This Row],[SFS]]-Tabla15[[#This Row],[AFP]]-Tabla15[[#This Row],[sneto]]</f>
        <v>25</v>
      </c>
      <c r="Q458" s="25">
        <v>45166</v>
      </c>
      <c r="R458" s="48" t="str">
        <f>_xlfn.XLOOKUP(Tabla15[[#This Row],[cedula]],Tabla8[Numero Documento],Tabla8[Gen])</f>
        <v>F</v>
      </c>
      <c r="S458" s="48" t="str">
        <f>_xlfn.XLOOKUP(Tabla15[[#This Row],[cedula]],Tabla8[Numero Documento],Tabla8[Lugar Funciones Codigo])</f>
        <v>01.83.00.00.12.02</v>
      </c>
    </row>
    <row r="459" spans="1:19" hidden="1">
      <c r="A459" s="48" t="s">
        <v>3189</v>
      </c>
      <c r="B459" s="48" t="s">
        <v>2675</v>
      </c>
      <c r="C459" s="48" t="s">
        <v>2570</v>
      </c>
      <c r="D459" s="48" t="str">
        <f>Tabla15[[#This Row],[cedula]]&amp;Tabla15[[#This Row],[prog]]&amp;LEFT(Tabla15[[#This Row],[TIPO]],3)</f>
        <v>0930052440301SUP</v>
      </c>
      <c r="E459" s="48" t="s">
        <v>2659</v>
      </c>
      <c r="F459" s="48" t="s">
        <v>2887</v>
      </c>
      <c r="G459" s="48" t="s">
        <v>3313</v>
      </c>
      <c r="H459" s="48" t="s">
        <v>2885</v>
      </c>
      <c r="I459" s="73">
        <f>_xlfn.XLOOKUP(Tabla15[[#This Row],[cedula]],TCARRERA[CEDULA],TCARRERA[CATEGORIA DEL SERVIDOR],0)</f>
        <v>0</v>
      </c>
      <c r="J459" s="48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59" s="48" t="str">
        <f>IF(ISTEXT(Tabla15[[#This Row],[CARRERA]]),Tabla15[[#This Row],[CARRERA]],Tabla15[[#This Row],[STATUS]])</f>
        <v>SUPLENCIA</v>
      </c>
      <c r="L459" s="57">
        <v>30000</v>
      </c>
      <c r="M459" s="58">
        <v>6736.99</v>
      </c>
      <c r="N459" s="57">
        <v>861</v>
      </c>
      <c r="O459" s="57">
        <v>912</v>
      </c>
      <c r="P459" s="25">
        <f>Tabla15[[#This Row],[sbruto]]-Tabla15[[#This Row],[ISR]]-Tabla15[[#This Row],[SFS]]-Tabla15[[#This Row],[AFP]]-Tabla15[[#This Row],[sneto]]</f>
        <v>0</v>
      </c>
      <c r="Q459" s="25">
        <v>21490.01</v>
      </c>
      <c r="R459" s="48" t="str">
        <f>_xlfn.XLOOKUP(Tabla15[[#This Row],[cedula]],Tabla8[Numero Documento],Tabla8[Gen])</f>
        <v>F</v>
      </c>
      <c r="S459" s="48" t="str">
        <f>_xlfn.XLOOKUP(Tabla15[[#This Row],[cedula]],Tabla8[Numero Documento],Tabla8[Lugar Funciones Codigo])</f>
        <v>01.83.00.00.12.02</v>
      </c>
    </row>
    <row r="460" spans="1:19">
      <c r="A460" s="48" t="s">
        <v>2538</v>
      </c>
      <c r="B460" s="48" t="s">
        <v>2324</v>
      </c>
      <c r="C460" s="48" t="s">
        <v>2570</v>
      </c>
      <c r="D460" s="48" t="str">
        <f>Tabla15[[#This Row],[cedula]]&amp;Tabla15[[#This Row],[prog]]&amp;LEFT(Tabla15[[#This Row],[TIPO]],3)</f>
        <v>2230099700801TEM</v>
      </c>
      <c r="E460" s="48" t="s">
        <v>1676</v>
      </c>
      <c r="F460" s="48" t="s">
        <v>129</v>
      </c>
      <c r="G460" s="48" t="s">
        <v>186</v>
      </c>
      <c r="H460" s="48" t="s">
        <v>2795</v>
      </c>
      <c r="I460" s="73">
        <f>_xlfn.XLOOKUP(Tabla15[[#This Row],[cedula]],TCARRERA[CEDULA],TCARRERA[CATEGORIA DEL SERVIDOR],0)</f>
        <v>0</v>
      </c>
      <c r="J460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0" s="48" t="str">
        <f>IF(ISTEXT(Tabla15[[#This Row],[CARRERA]]),Tabla15[[#This Row],[CARRERA]],Tabla15[[#This Row],[STATUS]])</f>
        <v>TEMPORALES</v>
      </c>
      <c r="L460" s="57">
        <v>100000</v>
      </c>
      <c r="M460" s="58">
        <v>12105.37</v>
      </c>
      <c r="N460" s="57">
        <v>3040</v>
      </c>
      <c r="O460" s="57">
        <v>2870</v>
      </c>
      <c r="P460" s="25">
        <f>Tabla15[[#This Row],[sbruto]]-Tabla15[[#This Row],[ISR]]-Tabla15[[#This Row],[SFS]]-Tabla15[[#This Row],[AFP]]-Tabla15[[#This Row],[sneto]]</f>
        <v>425</v>
      </c>
      <c r="Q460" s="25">
        <v>81559.63</v>
      </c>
      <c r="R460" s="48" t="str">
        <f>_xlfn.XLOOKUP(Tabla15[[#This Row],[cedula]],Tabla8[Numero Documento],Tabla8[Gen])</f>
        <v>M</v>
      </c>
      <c r="S460" s="48" t="str">
        <f>_xlfn.XLOOKUP(Tabla15[[#This Row],[cedula]],Tabla8[Numero Documento],Tabla8[Lugar Funciones Codigo])</f>
        <v>01.83.00.00.12.03</v>
      </c>
    </row>
    <row r="461" spans="1:19" hidden="1">
      <c r="A461" s="48" t="s">
        <v>2539</v>
      </c>
      <c r="B461" s="48" t="s">
        <v>1116</v>
      </c>
      <c r="C461" s="48" t="s">
        <v>2570</v>
      </c>
      <c r="D461" s="48" t="str">
        <f>Tabla15[[#This Row],[cedula]]&amp;Tabla15[[#This Row],[prog]]&amp;LEFT(Tabla15[[#This Row],[TIPO]],3)</f>
        <v>0010464126101FIJ</v>
      </c>
      <c r="E461" s="48" t="s">
        <v>185</v>
      </c>
      <c r="F461" s="48" t="s">
        <v>1701</v>
      </c>
      <c r="G461" s="48" t="s">
        <v>186</v>
      </c>
      <c r="H461" s="48" t="s">
        <v>11</v>
      </c>
      <c r="I461" s="73" t="str">
        <f>_xlfn.XLOOKUP(Tabla15[[#This Row],[cedula]],TCARRERA[CEDULA],TCARRERA[CATEGORIA DEL SERVIDOR],0)</f>
        <v>CARRERA ADMINISTRATIVA</v>
      </c>
      <c r="J46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461" s="48" t="str">
        <f>IF(ISTEXT(Tabla15[[#This Row],[CARRERA]]),Tabla15[[#This Row],[CARRERA]],Tabla15[[#This Row],[STATUS]])</f>
        <v>CARRERA ADMINISTRATIVA</v>
      </c>
      <c r="L461" s="57">
        <v>60000</v>
      </c>
      <c r="M461" s="59">
        <v>2881.7</v>
      </c>
      <c r="N461" s="57">
        <v>1824</v>
      </c>
      <c r="O461" s="57">
        <v>1722</v>
      </c>
      <c r="P461" s="25">
        <f>Tabla15[[#This Row],[sbruto]]-Tabla15[[#This Row],[ISR]]-Tabla15[[#This Row],[SFS]]-Tabla15[[#This Row],[AFP]]-Tabla15[[#This Row],[sneto]]</f>
        <v>18443.260000000002</v>
      </c>
      <c r="Q461" s="25">
        <v>35129.040000000001</v>
      </c>
      <c r="R461" s="48" t="str">
        <f>_xlfn.XLOOKUP(Tabla15[[#This Row],[cedula]],Tabla8[Numero Documento],Tabla8[Gen])</f>
        <v>F</v>
      </c>
      <c r="S461" s="48" t="str">
        <f>_xlfn.XLOOKUP(Tabla15[[#This Row],[cedula]],Tabla8[Numero Documento],Tabla8[Lugar Funciones Codigo])</f>
        <v>01.83.00.00.12.03</v>
      </c>
    </row>
    <row r="462" spans="1:19" hidden="1">
      <c r="A462" s="48" t="s">
        <v>2541</v>
      </c>
      <c r="B462" s="48" t="s">
        <v>2412</v>
      </c>
      <c r="C462" s="48" t="s">
        <v>2570</v>
      </c>
      <c r="D462" s="48" t="str">
        <f>Tabla15[[#This Row],[cedula]]&amp;Tabla15[[#This Row],[prog]]&amp;LEFT(Tabla15[[#This Row],[TIPO]],3)</f>
        <v>0010012281101TRA</v>
      </c>
      <c r="E462" s="48" t="s">
        <v>862</v>
      </c>
      <c r="F462" s="48" t="s">
        <v>187</v>
      </c>
      <c r="G462" s="48" t="s">
        <v>186</v>
      </c>
      <c r="H462" s="48" t="s">
        <v>2536</v>
      </c>
      <c r="I462" s="73">
        <f>_xlfn.XLOOKUP(Tabla15[[#This Row],[cedula]],TCARRERA[CEDULA],TCARRERA[CATEGORIA DEL SERVIDOR],0)</f>
        <v>0</v>
      </c>
      <c r="J462" s="4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62" s="48" t="str">
        <f>IF(ISTEXT(Tabla15[[#This Row],[CARRERA]]),Tabla15[[#This Row],[CARRERA]],Tabla15[[#This Row],[STATUS]])</f>
        <v>TRAMITE DE PENSION</v>
      </c>
      <c r="L462" s="57">
        <v>21735</v>
      </c>
      <c r="M462" s="59"/>
      <c r="N462" s="57">
        <v>660.74</v>
      </c>
      <c r="O462" s="57">
        <v>623.79</v>
      </c>
      <c r="P462" s="25">
        <f>Tabla15[[#This Row],[sbruto]]-Tabla15[[#This Row],[ISR]]-Tabla15[[#This Row],[SFS]]-Tabla15[[#This Row],[AFP]]-Tabla15[[#This Row],[sneto]]</f>
        <v>474.99999999999636</v>
      </c>
      <c r="Q462" s="25">
        <v>19975.47</v>
      </c>
      <c r="R462" s="48" t="str">
        <f>_xlfn.XLOOKUP(Tabla15[[#This Row],[cedula]],Tabla8[Numero Documento],Tabla8[Gen])</f>
        <v>M</v>
      </c>
      <c r="S462" s="48" t="str">
        <f>_xlfn.XLOOKUP(Tabla15[[#This Row],[cedula]],Tabla8[Numero Documento],Tabla8[Lugar Funciones Codigo])</f>
        <v>01.83.00.00.12.03</v>
      </c>
    </row>
    <row r="463" spans="1:19" hidden="1">
      <c r="A463" s="48" t="s">
        <v>2541</v>
      </c>
      <c r="B463" s="48" t="s">
        <v>2413</v>
      </c>
      <c r="C463" s="48" t="s">
        <v>2570</v>
      </c>
      <c r="D463" s="48" t="str">
        <f>Tabla15[[#This Row],[cedula]]&amp;Tabla15[[#This Row],[prog]]&amp;LEFT(Tabla15[[#This Row],[TIPO]],3)</f>
        <v>0010034457101TRA</v>
      </c>
      <c r="E463" s="48" t="s">
        <v>863</v>
      </c>
      <c r="F463" s="48" t="s">
        <v>463</v>
      </c>
      <c r="G463" s="48" t="s">
        <v>186</v>
      </c>
      <c r="H463" s="48" t="s">
        <v>2536</v>
      </c>
      <c r="I463" s="73">
        <f>_xlfn.XLOOKUP(Tabla15[[#This Row],[cedula]],TCARRERA[CEDULA],TCARRERA[CATEGORIA DEL SERVIDOR],0)</f>
        <v>0</v>
      </c>
      <c r="J463" s="4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63" s="48" t="str">
        <f>IF(ISTEXT(Tabla15[[#This Row],[CARRERA]]),Tabla15[[#This Row],[CARRERA]],Tabla15[[#This Row],[STATUS]])</f>
        <v>TRAMITE DE PENSION</v>
      </c>
      <c r="L463" s="57">
        <v>19000.55</v>
      </c>
      <c r="M463" s="59"/>
      <c r="N463" s="57">
        <v>577.62</v>
      </c>
      <c r="O463" s="57">
        <v>545.32000000000005</v>
      </c>
      <c r="P463" s="25">
        <f>Tabla15[[#This Row],[sbruto]]-Tabla15[[#This Row],[ISR]]-Tabla15[[#This Row],[SFS]]-Tabla15[[#This Row],[AFP]]-Tabla15[[#This Row],[sneto]]</f>
        <v>75</v>
      </c>
      <c r="Q463" s="25">
        <v>17802.61</v>
      </c>
      <c r="R463" s="48" t="str">
        <f>_xlfn.XLOOKUP(Tabla15[[#This Row],[cedula]],Tabla8[Numero Documento],Tabla8[Gen])</f>
        <v>M</v>
      </c>
      <c r="S463" s="48" t="str">
        <f>_xlfn.XLOOKUP(Tabla15[[#This Row],[cedula]],Tabla8[Numero Documento],Tabla8[Lugar Funciones Codigo])</f>
        <v>01.83.00.00.12.03</v>
      </c>
    </row>
    <row r="464" spans="1:19">
      <c r="A464" s="48" t="s">
        <v>2538</v>
      </c>
      <c r="B464" s="48" t="s">
        <v>2733</v>
      </c>
      <c r="C464" s="48" t="s">
        <v>2570</v>
      </c>
      <c r="D464" s="48" t="str">
        <f>Tabla15[[#This Row],[cedula]]&amp;Tabla15[[#This Row],[prog]]&amp;LEFT(Tabla15[[#This Row],[TIPO]],3)</f>
        <v>2240064730501TEM</v>
      </c>
      <c r="E464" s="48" t="s">
        <v>2703</v>
      </c>
      <c r="F464" s="48" t="s">
        <v>129</v>
      </c>
      <c r="G464" s="48" t="s">
        <v>269</v>
      </c>
      <c r="H464" s="48" t="s">
        <v>2795</v>
      </c>
      <c r="I464" s="73">
        <f>_xlfn.XLOOKUP(Tabla15[[#This Row],[cedula]],TCARRERA[CEDULA],TCARRERA[CATEGORIA DEL SERVIDOR],0)</f>
        <v>0</v>
      </c>
      <c r="J464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4" s="48" t="str">
        <f>IF(ISTEXT(Tabla15[[#This Row],[CARRERA]]),Tabla15[[#This Row],[CARRERA]],Tabla15[[#This Row],[STATUS]])</f>
        <v>TEMPORALES</v>
      </c>
      <c r="L464" s="57">
        <v>90000</v>
      </c>
      <c r="M464" s="59">
        <v>9753.1200000000008</v>
      </c>
      <c r="N464" s="57">
        <v>2736</v>
      </c>
      <c r="O464" s="57">
        <v>2583</v>
      </c>
      <c r="P464" s="25">
        <f>Tabla15[[#This Row],[sbruto]]-Tabla15[[#This Row],[ISR]]-Tabla15[[#This Row],[SFS]]-Tabla15[[#This Row],[AFP]]-Tabla15[[#This Row],[sneto]]</f>
        <v>25</v>
      </c>
      <c r="Q464" s="25">
        <v>74902.880000000005</v>
      </c>
      <c r="R464" s="48" t="str">
        <f>_xlfn.XLOOKUP(Tabla15[[#This Row],[cedula]],Tabla8[Numero Documento],Tabla8[Gen])</f>
        <v>M</v>
      </c>
      <c r="S464" s="48" t="str">
        <f>_xlfn.XLOOKUP(Tabla15[[#This Row],[cedula]],Tabla8[Numero Documento],Tabla8[Lugar Funciones Codigo])</f>
        <v>01.83.00.00.12.04</v>
      </c>
    </row>
    <row r="465" spans="1:19">
      <c r="A465" s="48" t="s">
        <v>2538</v>
      </c>
      <c r="B465" s="48" t="s">
        <v>2391</v>
      </c>
      <c r="C465" s="48" t="s">
        <v>2570</v>
      </c>
      <c r="D465" s="48" t="str">
        <f>Tabla15[[#This Row],[cedula]]&amp;Tabla15[[#This Row],[prog]]&amp;LEFT(Tabla15[[#This Row],[TIPO]],3)</f>
        <v>0170001181801TEM</v>
      </c>
      <c r="E465" s="48" t="s">
        <v>1668</v>
      </c>
      <c r="F465" s="48" t="s">
        <v>100</v>
      </c>
      <c r="G465" s="48" t="s">
        <v>269</v>
      </c>
      <c r="H465" s="48" t="s">
        <v>2795</v>
      </c>
      <c r="I465" s="73">
        <f>_xlfn.XLOOKUP(Tabla15[[#This Row],[cedula]],TCARRERA[CEDULA],TCARRERA[CATEGORIA DEL SERVIDOR],0)</f>
        <v>0</v>
      </c>
      <c r="J46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5" s="48" t="str">
        <f>IF(ISTEXT(Tabla15[[#This Row],[CARRERA]]),Tabla15[[#This Row],[CARRERA]],Tabla15[[#This Row],[STATUS]])</f>
        <v>TEMPORALES</v>
      </c>
      <c r="L465" s="57">
        <v>70000</v>
      </c>
      <c r="M465" s="61">
        <v>5368.48</v>
      </c>
      <c r="N465" s="57">
        <v>2128</v>
      </c>
      <c r="O465" s="57">
        <v>2009</v>
      </c>
      <c r="P465" s="25">
        <f>Tabla15[[#This Row],[sbruto]]-Tabla15[[#This Row],[ISR]]-Tabla15[[#This Row],[SFS]]-Tabla15[[#This Row],[AFP]]-Tabla15[[#This Row],[sneto]]</f>
        <v>3171.0000000000073</v>
      </c>
      <c r="Q465" s="25">
        <v>57323.519999999997</v>
      </c>
      <c r="R465" s="48" t="str">
        <f>_xlfn.XLOOKUP(Tabla15[[#This Row],[cedula]],Tabla8[Numero Documento],Tabla8[Gen])</f>
        <v>F</v>
      </c>
      <c r="S465" s="48" t="str">
        <f>_xlfn.XLOOKUP(Tabla15[[#This Row],[cedula]],Tabla8[Numero Documento],Tabla8[Lugar Funciones Codigo])</f>
        <v>01.83.00.00.12.04</v>
      </c>
    </row>
    <row r="466" spans="1:19" hidden="1">
      <c r="A466" s="48" t="s">
        <v>2539</v>
      </c>
      <c r="B466" s="48" t="s">
        <v>1770</v>
      </c>
      <c r="C466" s="48" t="s">
        <v>2570</v>
      </c>
      <c r="D466" s="48" t="str">
        <f>Tabla15[[#This Row],[cedula]]&amp;Tabla15[[#This Row],[prog]]&amp;LEFT(Tabla15[[#This Row],[TIPO]],3)</f>
        <v>0010549621001FIJ</v>
      </c>
      <c r="E466" s="48" t="s">
        <v>268</v>
      </c>
      <c r="F466" s="48" t="s">
        <v>254</v>
      </c>
      <c r="G466" s="48" t="s">
        <v>269</v>
      </c>
      <c r="H466" s="48" t="s">
        <v>11</v>
      </c>
      <c r="I466" s="73">
        <f>_xlfn.XLOOKUP(Tabla15[[#This Row],[cedula]],TCARRERA[CEDULA],TCARRERA[CATEGORIA DEL SERVIDOR],0)</f>
        <v>0</v>
      </c>
      <c r="J46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466" s="48" t="str">
        <f>IF(ISTEXT(Tabla15[[#This Row],[CARRERA]]),Tabla15[[#This Row],[CARRERA]],Tabla15[[#This Row],[STATUS]])</f>
        <v>FIJO</v>
      </c>
      <c r="L466" s="57">
        <v>65000</v>
      </c>
      <c r="M466" s="61">
        <v>4427.58</v>
      </c>
      <c r="N466" s="60">
        <v>1976</v>
      </c>
      <c r="O466" s="60">
        <v>1865.5</v>
      </c>
      <c r="P466" s="25">
        <f>Tabla15[[#This Row],[sbruto]]-Tabla15[[#This Row],[ISR]]-Tabla15[[#This Row],[SFS]]-Tabla15[[#This Row],[AFP]]-Tabla15[[#This Row],[sneto]]</f>
        <v>9772.0099999999948</v>
      </c>
      <c r="Q466" s="25">
        <v>46958.91</v>
      </c>
      <c r="R466" s="48" t="str">
        <f>_xlfn.XLOOKUP(Tabla15[[#This Row],[cedula]],Tabla8[Numero Documento],Tabla8[Gen])</f>
        <v>F</v>
      </c>
      <c r="S466" s="48" t="str">
        <f>_xlfn.XLOOKUP(Tabla15[[#This Row],[cedula]],Tabla8[Numero Documento],Tabla8[Lugar Funciones Codigo])</f>
        <v>01.83.00.00.12.04</v>
      </c>
    </row>
    <row r="467" spans="1:19" hidden="1">
      <c r="A467" s="48" t="s">
        <v>2539</v>
      </c>
      <c r="B467" s="48" t="s">
        <v>1951</v>
      </c>
      <c r="C467" s="48" t="s">
        <v>2570</v>
      </c>
      <c r="D467" s="48" t="str">
        <f>Tabla15[[#This Row],[cedula]]&amp;Tabla15[[#This Row],[prog]]&amp;LEFT(Tabla15[[#This Row],[TIPO]],3)</f>
        <v>0010183064401FIJ</v>
      </c>
      <c r="E467" s="48" t="s">
        <v>271</v>
      </c>
      <c r="F467" s="48" t="s">
        <v>254</v>
      </c>
      <c r="G467" s="48" t="s">
        <v>269</v>
      </c>
      <c r="H467" s="48" t="s">
        <v>11</v>
      </c>
      <c r="I467" s="73">
        <f>_xlfn.XLOOKUP(Tabla15[[#This Row],[cedula]],TCARRERA[CEDULA],TCARRERA[CATEGORIA DEL SERVIDOR],0)</f>
        <v>0</v>
      </c>
      <c r="J46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467" s="48" t="str">
        <f>IF(ISTEXT(Tabla15[[#This Row],[CARRERA]]),Tabla15[[#This Row],[CARRERA]],Tabla15[[#This Row],[STATUS]])</f>
        <v>FIJO</v>
      </c>
      <c r="L467" s="57">
        <v>55000</v>
      </c>
      <c r="M467" s="60">
        <v>2559.6799999999998</v>
      </c>
      <c r="N467" s="57">
        <v>1672</v>
      </c>
      <c r="O467" s="57">
        <v>1578.5</v>
      </c>
      <c r="P467" s="25">
        <f>Tabla15[[#This Row],[sbruto]]-Tabla15[[#This Row],[ISR]]-Tabla15[[#This Row],[SFS]]-Tabla15[[#This Row],[AFP]]-Tabla15[[#This Row],[sneto]]</f>
        <v>2221</v>
      </c>
      <c r="Q467" s="25">
        <v>46968.82</v>
      </c>
      <c r="R467" s="48" t="str">
        <f>_xlfn.XLOOKUP(Tabla15[[#This Row],[cedula]],Tabla8[Numero Documento],Tabla8[Gen])</f>
        <v>M</v>
      </c>
      <c r="S467" s="48" t="str">
        <f>_xlfn.XLOOKUP(Tabla15[[#This Row],[cedula]],Tabla8[Numero Documento],Tabla8[Lugar Funciones Codigo])</f>
        <v>01.83.00.00.12.04</v>
      </c>
    </row>
    <row r="468" spans="1:19" hidden="1">
      <c r="A468" s="48" t="s">
        <v>2539</v>
      </c>
      <c r="B468" s="48" t="s">
        <v>2829</v>
      </c>
      <c r="C468" s="48" t="s">
        <v>2570</v>
      </c>
      <c r="D468" s="48" t="str">
        <f>Tabla15[[#This Row],[cedula]]&amp;Tabla15[[#This Row],[prog]]&amp;LEFT(Tabla15[[#This Row],[TIPO]],3)</f>
        <v>0170020336501FIJ</v>
      </c>
      <c r="E468" s="48" t="s">
        <v>2828</v>
      </c>
      <c r="F468" s="48" t="s">
        <v>360</v>
      </c>
      <c r="G468" s="48" t="s">
        <v>269</v>
      </c>
      <c r="H468" s="48" t="s">
        <v>11</v>
      </c>
      <c r="I468" s="73">
        <f>_xlfn.XLOOKUP(Tabla15[[#This Row],[cedula]],TCARRERA[CEDULA],TCARRERA[CATEGORIA DEL SERVIDOR],0)</f>
        <v>0</v>
      </c>
      <c r="J46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468" s="48" t="str">
        <f>IF(ISTEXT(Tabla15[[#This Row],[CARRERA]]),Tabla15[[#This Row],[CARRERA]],Tabla15[[#This Row],[STATUS]])</f>
        <v>FIJO</v>
      </c>
      <c r="L468" s="57">
        <v>35000</v>
      </c>
      <c r="M468" s="61"/>
      <c r="N468" s="60">
        <v>1064</v>
      </c>
      <c r="O468" s="60">
        <v>1004.5</v>
      </c>
      <c r="P468" s="25">
        <f>Tabla15[[#This Row],[sbruto]]-Tabla15[[#This Row],[ISR]]-Tabla15[[#This Row],[SFS]]-Tabla15[[#This Row],[AFP]]-Tabla15[[#This Row],[sneto]]</f>
        <v>25</v>
      </c>
      <c r="Q468" s="25">
        <v>32906.5</v>
      </c>
      <c r="R468" s="48" t="str">
        <f>_xlfn.XLOOKUP(Tabla15[[#This Row],[cedula]],Tabla8[Numero Documento],Tabla8[Gen])</f>
        <v>F</v>
      </c>
      <c r="S468" s="48" t="str">
        <f>_xlfn.XLOOKUP(Tabla15[[#This Row],[cedula]],Tabla8[Numero Documento],Tabla8[Lugar Funciones Codigo])</f>
        <v>01.83.00.00.12.04</v>
      </c>
    </row>
    <row r="469" spans="1:19">
      <c r="A469" s="48" t="s">
        <v>2538</v>
      </c>
      <c r="B469" s="48" t="s">
        <v>2382</v>
      </c>
      <c r="C469" s="48" t="s">
        <v>2570</v>
      </c>
      <c r="D469" s="48" t="str">
        <f>Tabla15[[#This Row],[cedula]]&amp;Tabla15[[#This Row],[prog]]&amp;LEFT(Tabla15[[#This Row],[TIPO]],3)</f>
        <v>0710047753301TEM</v>
      </c>
      <c r="E469" s="48" t="s">
        <v>1672</v>
      </c>
      <c r="F469" s="48" t="s">
        <v>59</v>
      </c>
      <c r="G469" s="48" t="s">
        <v>474</v>
      </c>
      <c r="H469" s="48" t="s">
        <v>2795</v>
      </c>
      <c r="I469" s="73">
        <f>_xlfn.XLOOKUP(Tabla15[[#This Row],[cedula]],TCARRERA[CEDULA],TCARRERA[CATEGORIA DEL SERVIDOR],0)</f>
        <v>0</v>
      </c>
      <c r="J469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9" s="48" t="str">
        <f>IF(ISTEXT(Tabla15[[#This Row],[CARRERA]]),Tabla15[[#This Row],[CARRERA]],Tabla15[[#This Row],[STATUS]])</f>
        <v>TEMPORALES</v>
      </c>
      <c r="L469" s="57">
        <v>175000</v>
      </c>
      <c r="M469" s="59">
        <v>29841.29</v>
      </c>
      <c r="N469" s="57">
        <v>4943.8</v>
      </c>
      <c r="O469" s="57">
        <v>5022.5</v>
      </c>
      <c r="P469" s="25">
        <f>Tabla15[[#This Row],[sbruto]]-Tabla15[[#This Row],[ISR]]-Tabla15[[#This Row],[SFS]]-Tabla15[[#This Row],[AFP]]-Tabla15[[#This Row],[sneto]]</f>
        <v>25</v>
      </c>
      <c r="Q469" s="25">
        <v>135167.41</v>
      </c>
      <c r="R469" s="48" t="str">
        <f>_xlfn.XLOOKUP(Tabla15[[#This Row],[cedula]],Tabla8[Numero Documento],Tabla8[Gen])</f>
        <v>F</v>
      </c>
      <c r="S469" s="48" t="str">
        <f>_xlfn.XLOOKUP(Tabla15[[#This Row],[cedula]],Tabla8[Numero Documento],Tabla8[Lugar Funciones Codigo])</f>
        <v>01.83.00.08</v>
      </c>
    </row>
    <row r="470" spans="1:19">
      <c r="A470" s="48" t="s">
        <v>2538</v>
      </c>
      <c r="B470" s="48" t="s">
        <v>2368</v>
      </c>
      <c r="C470" s="48" t="s">
        <v>2570</v>
      </c>
      <c r="D470" s="48" t="str">
        <f>Tabla15[[#This Row],[cedula]]&amp;Tabla15[[#This Row],[prog]]&amp;LEFT(Tabla15[[#This Row],[TIPO]],3)</f>
        <v>0011719072801TEM</v>
      </c>
      <c r="E470" s="48" t="s">
        <v>1441</v>
      </c>
      <c r="F470" s="48" t="s">
        <v>129</v>
      </c>
      <c r="G470" s="48" t="s">
        <v>474</v>
      </c>
      <c r="H470" s="48" t="s">
        <v>2795</v>
      </c>
      <c r="I470" s="73">
        <f>_xlfn.XLOOKUP(Tabla15[[#This Row],[cedula]],TCARRERA[CEDULA],TCARRERA[CATEGORIA DEL SERVIDOR],0)</f>
        <v>0</v>
      </c>
      <c r="J470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0" s="48" t="str">
        <f>IF(ISTEXT(Tabla15[[#This Row],[CARRERA]]),Tabla15[[#This Row],[CARRERA]],Tabla15[[#This Row],[STATUS]])</f>
        <v>TEMPORALES</v>
      </c>
      <c r="L470" s="57">
        <v>115000</v>
      </c>
      <c r="M470" s="59">
        <v>15633.74</v>
      </c>
      <c r="N470" s="57">
        <v>3496</v>
      </c>
      <c r="O470" s="57">
        <v>3300.5</v>
      </c>
      <c r="P470" s="25">
        <f>Tabla15[[#This Row],[sbruto]]-Tabla15[[#This Row],[ISR]]-Tabla15[[#This Row],[SFS]]-Tabla15[[#This Row],[AFP]]-Tabla15[[#This Row],[sneto]]</f>
        <v>825</v>
      </c>
      <c r="Q470" s="25">
        <v>91744.76</v>
      </c>
      <c r="R470" s="48" t="str">
        <f>_xlfn.XLOOKUP(Tabla15[[#This Row],[cedula]],Tabla8[Numero Documento],Tabla8[Gen])</f>
        <v>F</v>
      </c>
      <c r="S470" s="48" t="str">
        <f>_xlfn.XLOOKUP(Tabla15[[#This Row],[cedula]],Tabla8[Numero Documento],Tabla8[Lugar Funciones Codigo])</f>
        <v>01.83.00.08</v>
      </c>
    </row>
    <row r="471" spans="1:19">
      <c r="A471" s="48" t="s">
        <v>2538</v>
      </c>
      <c r="B471" s="48" t="s">
        <v>2314</v>
      </c>
      <c r="C471" s="48" t="s">
        <v>2570</v>
      </c>
      <c r="D471" s="48" t="str">
        <f>Tabla15[[#This Row],[cedula]]&amp;Tabla15[[#This Row],[prog]]&amp;LEFT(Tabla15[[#This Row],[TIPO]],3)</f>
        <v>0011810393601TEM</v>
      </c>
      <c r="E471" s="48" t="s">
        <v>1664</v>
      </c>
      <c r="F471" s="48" t="s">
        <v>1517</v>
      </c>
      <c r="G471" s="48" t="s">
        <v>474</v>
      </c>
      <c r="H471" s="48" t="s">
        <v>2795</v>
      </c>
      <c r="I471" s="73">
        <f>_xlfn.XLOOKUP(Tabla15[[#This Row],[cedula]],TCARRERA[CEDULA],TCARRERA[CATEGORIA DEL SERVIDOR],0)</f>
        <v>0</v>
      </c>
      <c r="J471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1" s="48" t="str">
        <f>IF(ISTEXT(Tabla15[[#This Row],[CARRERA]]),Tabla15[[#This Row],[CARRERA]],Tabla15[[#This Row],[STATUS]])</f>
        <v>TEMPORALES</v>
      </c>
      <c r="L471" s="57">
        <v>70000</v>
      </c>
      <c r="M471" s="61">
        <v>5368.48</v>
      </c>
      <c r="N471" s="57">
        <v>2128</v>
      </c>
      <c r="O471" s="57">
        <v>2009</v>
      </c>
      <c r="P471" s="25">
        <f>Tabla15[[#This Row],[sbruto]]-Tabla15[[#This Row],[ISR]]-Tabla15[[#This Row],[SFS]]-Tabla15[[#This Row],[AFP]]-Tabla15[[#This Row],[sneto]]</f>
        <v>25.000000000007276</v>
      </c>
      <c r="Q471" s="25">
        <v>60469.52</v>
      </c>
      <c r="R471" s="48" t="str">
        <f>_xlfn.XLOOKUP(Tabla15[[#This Row],[cedula]],Tabla8[Numero Documento],Tabla8[Gen])</f>
        <v>F</v>
      </c>
      <c r="S471" s="48" t="str">
        <f>_xlfn.XLOOKUP(Tabla15[[#This Row],[cedula]],Tabla8[Numero Documento],Tabla8[Lugar Funciones Codigo])</f>
        <v>01.83.00.08</v>
      </c>
    </row>
    <row r="472" spans="1:19">
      <c r="A472" s="48" t="s">
        <v>2538</v>
      </c>
      <c r="B472" s="48" t="s">
        <v>2346</v>
      </c>
      <c r="C472" s="48" t="s">
        <v>2570</v>
      </c>
      <c r="D472" s="48" t="str">
        <f>Tabla15[[#This Row],[cedula]]&amp;Tabla15[[#This Row],[prog]]&amp;LEFT(Tabla15[[#This Row],[TIPO]],3)</f>
        <v>0011843426501TEM</v>
      </c>
      <c r="E472" s="48" t="s">
        <v>1665</v>
      </c>
      <c r="F472" s="48" t="s">
        <v>1517</v>
      </c>
      <c r="G472" s="48" t="s">
        <v>474</v>
      </c>
      <c r="H472" s="48" t="s">
        <v>2795</v>
      </c>
      <c r="I472" s="73">
        <f>_xlfn.XLOOKUP(Tabla15[[#This Row],[cedula]],TCARRERA[CEDULA],TCARRERA[CATEGORIA DEL SERVIDOR],0)</f>
        <v>0</v>
      </c>
      <c r="J472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2" s="48" t="str">
        <f>IF(ISTEXT(Tabla15[[#This Row],[CARRERA]]),Tabla15[[#This Row],[CARRERA]],Tabla15[[#This Row],[STATUS]])</f>
        <v>TEMPORALES</v>
      </c>
      <c r="L472" s="57">
        <v>70000</v>
      </c>
      <c r="M472" s="59">
        <v>5368.48</v>
      </c>
      <c r="N472" s="57">
        <v>2128</v>
      </c>
      <c r="O472" s="57">
        <v>2009</v>
      </c>
      <c r="P472" s="25">
        <f>Tabla15[[#This Row],[sbruto]]-Tabla15[[#This Row],[ISR]]-Tabla15[[#This Row],[SFS]]-Tabla15[[#This Row],[AFP]]-Tabla15[[#This Row],[sneto]]</f>
        <v>25.000000000007276</v>
      </c>
      <c r="Q472" s="25">
        <v>60469.52</v>
      </c>
      <c r="R472" s="48" t="str">
        <f>_xlfn.XLOOKUP(Tabla15[[#This Row],[cedula]],Tabla8[Numero Documento],Tabla8[Gen])</f>
        <v>F</v>
      </c>
      <c r="S472" s="48" t="str">
        <f>_xlfn.XLOOKUP(Tabla15[[#This Row],[cedula]],Tabla8[Numero Documento],Tabla8[Lugar Funciones Codigo])</f>
        <v>01.83.00.08</v>
      </c>
    </row>
    <row r="473" spans="1:19">
      <c r="A473" s="48" t="s">
        <v>2538</v>
      </c>
      <c r="B473" s="48" t="s">
        <v>2386</v>
      </c>
      <c r="C473" s="48" t="s">
        <v>2570</v>
      </c>
      <c r="D473" s="48" t="str">
        <f>Tabla15[[#This Row],[cedula]]&amp;Tabla15[[#This Row],[prog]]&amp;LEFT(Tabla15[[#This Row],[TIPO]],3)</f>
        <v>0010384833901TEM</v>
      </c>
      <c r="E473" s="48" t="s">
        <v>1661</v>
      </c>
      <c r="F473" s="48" t="s">
        <v>1517</v>
      </c>
      <c r="G473" s="48" t="s">
        <v>474</v>
      </c>
      <c r="H473" s="48" t="s">
        <v>2795</v>
      </c>
      <c r="I473" s="73">
        <f>_xlfn.XLOOKUP(Tabla15[[#This Row],[cedula]],TCARRERA[CEDULA],TCARRERA[CATEGORIA DEL SERVIDOR],0)</f>
        <v>0</v>
      </c>
      <c r="J473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3" s="48" t="str">
        <f>IF(ISTEXT(Tabla15[[#This Row],[CARRERA]]),Tabla15[[#This Row],[CARRERA]],Tabla15[[#This Row],[STATUS]])</f>
        <v>TEMPORALES</v>
      </c>
      <c r="L473" s="57">
        <v>70000</v>
      </c>
      <c r="M473" s="58">
        <v>5368.48</v>
      </c>
      <c r="N473" s="57">
        <v>2128</v>
      </c>
      <c r="O473" s="57">
        <v>2009</v>
      </c>
      <c r="P473" s="25">
        <f>Tabla15[[#This Row],[sbruto]]-Tabla15[[#This Row],[ISR]]-Tabla15[[#This Row],[SFS]]-Tabla15[[#This Row],[AFP]]-Tabla15[[#This Row],[sneto]]</f>
        <v>2471.0000000000073</v>
      </c>
      <c r="Q473" s="25">
        <v>58023.519999999997</v>
      </c>
      <c r="R473" s="48" t="str">
        <f>_xlfn.XLOOKUP(Tabla15[[#This Row],[cedula]],Tabla8[Numero Documento],Tabla8[Gen])</f>
        <v>F</v>
      </c>
      <c r="S473" s="48" t="str">
        <f>_xlfn.XLOOKUP(Tabla15[[#This Row],[cedula]],Tabla8[Numero Documento],Tabla8[Lugar Funciones Codigo])</f>
        <v>01.83.00.08</v>
      </c>
    </row>
    <row r="474" spans="1:19" hidden="1">
      <c r="A474" s="48" t="s">
        <v>2539</v>
      </c>
      <c r="B474" s="48" t="s">
        <v>1105</v>
      </c>
      <c r="C474" s="48" t="s">
        <v>2570</v>
      </c>
      <c r="D474" s="48" t="str">
        <f>Tabla15[[#This Row],[cedula]]&amp;Tabla15[[#This Row],[prog]]&amp;LEFT(Tabla15[[#This Row],[TIPO]],3)</f>
        <v>0011669373001FIJ</v>
      </c>
      <c r="E474" s="48" t="s">
        <v>473</v>
      </c>
      <c r="F474" s="48" t="s">
        <v>108</v>
      </c>
      <c r="G474" s="48" t="s">
        <v>474</v>
      </c>
      <c r="H474" s="48" t="s">
        <v>11</v>
      </c>
      <c r="I474" s="73" t="str">
        <f>_xlfn.XLOOKUP(Tabla15[[#This Row],[cedula]],TCARRERA[CEDULA],TCARRERA[CATEGORIA DEL SERVIDOR],0)</f>
        <v>CARRERA ADMINISTRATIVA</v>
      </c>
      <c r="J47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474" s="48" t="str">
        <f>IF(ISTEXT(Tabla15[[#This Row],[CARRERA]]),Tabla15[[#This Row],[CARRERA]],Tabla15[[#This Row],[STATUS]])</f>
        <v>CARRERA ADMINISTRATIVA</v>
      </c>
      <c r="L474" s="57">
        <v>65000</v>
      </c>
      <c r="M474" s="59">
        <v>3822.6</v>
      </c>
      <c r="N474" s="60">
        <v>1976</v>
      </c>
      <c r="O474" s="60">
        <v>1865.5</v>
      </c>
      <c r="P474" s="25">
        <f>Tabla15[[#This Row],[sbruto]]-Tabla15[[#This Row],[ISR]]-Tabla15[[#This Row],[SFS]]-Tabla15[[#This Row],[AFP]]-Tabla15[[#This Row],[sneto]]</f>
        <v>26273.31</v>
      </c>
      <c r="Q474" s="25">
        <v>31062.59</v>
      </c>
      <c r="R474" s="48" t="str">
        <f>_xlfn.XLOOKUP(Tabla15[[#This Row],[cedula]],Tabla8[Numero Documento],Tabla8[Gen])</f>
        <v>M</v>
      </c>
      <c r="S474" s="48" t="str">
        <f>_xlfn.XLOOKUP(Tabla15[[#This Row],[cedula]],Tabla8[Numero Documento],Tabla8[Lugar Funciones Codigo])</f>
        <v>01.83.00.08</v>
      </c>
    </row>
    <row r="475" spans="1:19">
      <c r="A475" s="48" t="s">
        <v>2538</v>
      </c>
      <c r="B475" s="48" t="s">
        <v>2965</v>
      </c>
      <c r="C475" s="48" t="s">
        <v>2570</v>
      </c>
      <c r="D475" s="48" t="str">
        <f>Tabla15[[#This Row],[cedula]]&amp;Tabla15[[#This Row],[prog]]&amp;LEFT(Tabla15[[#This Row],[TIPO]],3)</f>
        <v>0010524116001TEM</v>
      </c>
      <c r="E475" s="48" t="s">
        <v>2964</v>
      </c>
      <c r="F475" s="48" t="s">
        <v>1517</v>
      </c>
      <c r="G475" s="48" t="s">
        <v>474</v>
      </c>
      <c r="H475" s="48" t="s">
        <v>2795</v>
      </c>
      <c r="I475" s="73">
        <f>_xlfn.XLOOKUP(Tabla15[[#This Row],[cedula]],TCARRERA[CEDULA],TCARRERA[CATEGORIA DEL SERVIDOR],0)</f>
        <v>0</v>
      </c>
      <c r="J47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5" s="48" t="str">
        <f>IF(ISTEXT(Tabla15[[#This Row],[CARRERA]]),Tabla15[[#This Row],[CARRERA]],Tabla15[[#This Row],[STATUS]])</f>
        <v>TEMPORALES</v>
      </c>
      <c r="L475" s="57">
        <v>60000</v>
      </c>
      <c r="M475" s="61">
        <v>3486.68</v>
      </c>
      <c r="N475" s="57">
        <v>1824</v>
      </c>
      <c r="O475" s="57">
        <v>1722</v>
      </c>
      <c r="P475" s="25">
        <f>Tabla15[[#This Row],[sbruto]]-Tabla15[[#This Row],[ISR]]-Tabla15[[#This Row],[SFS]]-Tabla15[[#This Row],[AFP]]-Tabla15[[#This Row],[sneto]]</f>
        <v>25</v>
      </c>
      <c r="Q475" s="25">
        <v>52942.32</v>
      </c>
      <c r="R475" s="48" t="str">
        <f>_xlfn.XLOOKUP(Tabla15[[#This Row],[cedula]],Tabla8[Numero Documento],Tabla8[Gen])</f>
        <v>M</v>
      </c>
      <c r="S475" s="48" t="str">
        <f>_xlfn.XLOOKUP(Tabla15[[#This Row],[cedula]],Tabla8[Numero Documento],Tabla8[Lugar Funciones Codigo])</f>
        <v>01.83.00.08</v>
      </c>
    </row>
    <row r="476" spans="1:19" hidden="1">
      <c r="A476" s="48" t="s">
        <v>2539</v>
      </c>
      <c r="B476" s="48" t="s">
        <v>1163</v>
      </c>
      <c r="C476" s="48" t="s">
        <v>2570</v>
      </c>
      <c r="D476" s="48" t="str">
        <f>Tabla15[[#This Row],[cedula]]&amp;Tabla15[[#This Row],[prog]]&amp;LEFT(Tabla15[[#This Row],[TIPO]],3)</f>
        <v>0010546770801FIJ</v>
      </c>
      <c r="E476" s="48" t="s">
        <v>482</v>
      </c>
      <c r="F476" s="48" t="s">
        <v>108</v>
      </c>
      <c r="G476" s="48" t="s">
        <v>474</v>
      </c>
      <c r="H476" s="48" t="s">
        <v>11</v>
      </c>
      <c r="I476" s="73" t="str">
        <f>_xlfn.XLOOKUP(Tabla15[[#This Row],[cedula]],TCARRERA[CEDULA],TCARRERA[CATEGORIA DEL SERVIDOR],0)</f>
        <v>CARRERA ADMINISTRATIVA</v>
      </c>
      <c r="J47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476" s="48" t="str">
        <f>IF(ISTEXT(Tabla15[[#This Row],[CARRERA]]),Tabla15[[#This Row],[CARRERA]],Tabla15[[#This Row],[STATUS]])</f>
        <v>CARRERA ADMINISTRATIVA</v>
      </c>
      <c r="L476" s="57">
        <v>50000</v>
      </c>
      <c r="M476" s="61">
        <v>1854</v>
      </c>
      <c r="N476" s="57">
        <v>1520</v>
      </c>
      <c r="O476" s="57">
        <v>1435</v>
      </c>
      <c r="P476" s="25">
        <f>Tabla15[[#This Row],[sbruto]]-Tabla15[[#This Row],[ISR]]-Tabla15[[#This Row],[SFS]]-Tabla15[[#This Row],[AFP]]-Tabla15[[#This Row],[sneto]]</f>
        <v>9155.5899999999965</v>
      </c>
      <c r="Q476" s="25">
        <v>36035.410000000003</v>
      </c>
      <c r="R476" s="48" t="str">
        <f>_xlfn.XLOOKUP(Tabla15[[#This Row],[cedula]],Tabla8[Numero Documento],Tabla8[Gen])</f>
        <v>M</v>
      </c>
      <c r="S476" s="48" t="str">
        <f>_xlfn.XLOOKUP(Tabla15[[#This Row],[cedula]],Tabla8[Numero Documento],Tabla8[Lugar Funciones Codigo])</f>
        <v>01.83.00.08</v>
      </c>
    </row>
    <row r="477" spans="1:19" hidden="1">
      <c r="A477" s="48" t="s">
        <v>2539</v>
      </c>
      <c r="B477" s="48" t="s">
        <v>1984</v>
      </c>
      <c r="C477" s="48" t="s">
        <v>2570</v>
      </c>
      <c r="D477" s="48" t="str">
        <f>Tabla15[[#This Row],[cedula]]&amp;Tabla15[[#This Row],[prog]]&amp;LEFT(Tabla15[[#This Row],[TIPO]],3)</f>
        <v>0011287467201FIJ</v>
      </c>
      <c r="E477" s="48" t="s">
        <v>951</v>
      </c>
      <c r="F477" s="48" t="s">
        <v>205</v>
      </c>
      <c r="G477" s="48" t="s">
        <v>474</v>
      </c>
      <c r="H477" s="48" t="s">
        <v>11</v>
      </c>
      <c r="I477" s="73">
        <f>_xlfn.XLOOKUP(Tabla15[[#This Row],[cedula]],TCARRERA[CEDULA],TCARRERA[CATEGORIA DEL SERVIDOR],0)</f>
        <v>0</v>
      </c>
      <c r="J47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477" s="48" t="str">
        <f>IF(ISTEXT(Tabla15[[#This Row],[CARRERA]]),Tabla15[[#This Row],[CARRERA]],Tabla15[[#This Row],[STATUS]])</f>
        <v>FIJO</v>
      </c>
      <c r="L477" s="57">
        <v>40000</v>
      </c>
      <c r="M477" s="58">
        <v>442.65</v>
      </c>
      <c r="N477" s="57">
        <v>1216</v>
      </c>
      <c r="O477" s="57">
        <v>1148</v>
      </c>
      <c r="P477" s="25">
        <f>Tabla15[[#This Row],[sbruto]]-Tabla15[[#This Row],[ISR]]-Tabla15[[#This Row],[SFS]]-Tabla15[[#This Row],[AFP]]-Tabla15[[#This Row],[sneto]]</f>
        <v>1271</v>
      </c>
      <c r="Q477" s="25">
        <v>35922.35</v>
      </c>
      <c r="R477" s="48" t="str">
        <f>_xlfn.XLOOKUP(Tabla15[[#This Row],[cedula]],Tabla8[Numero Documento],Tabla8[Gen])</f>
        <v>M</v>
      </c>
      <c r="S477" s="48" t="str">
        <f>_xlfn.XLOOKUP(Tabla15[[#This Row],[cedula]],Tabla8[Numero Documento],Tabla8[Lugar Funciones Codigo])</f>
        <v>01.83.00.08</v>
      </c>
    </row>
    <row r="478" spans="1:19" hidden="1">
      <c r="A478" s="48" t="s">
        <v>2539</v>
      </c>
      <c r="B478" s="48" t="s">
        <v>1946</v>
      </c>
      <c r="C478" s="48" t="s">
        <v>2570</v>
      </c>
      <c r="D478" s="48" t="str">
        <f>Tabla15[[#This Row],[cedula]]&amp;Tabla15[[#This Row],[prog]]&amp;LEFT(Tabla15[[#This Row],[TIPO]],3)</f>
        <v>4021369428001FIJ</v>
      </c>
      <c r="E478" s="48" t="s">
        <v>1029</v>
      </c>
      <c r="F478" s="48" t="s">
        <v>10</v>
      </c>
      <c r="G478" s="48" t="s">
        <v>474</v>
      </c>
      <c r="H478" s="48" t="s">
        <v>11</v>
      </c>
      <c r="I478" s="73">
        <f>_xlfn.XLOOKUP(Tabla15[[#This Row],[cedula]],TCARRERA[CEDULA],TCARRERA[CATEGORIA DEL SERVIDOR],0)</f>
        <v>0</v>
      </c>
      <c r="J478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8" s="48" t="str">
        <f>IF(ISTEXT(Tabla15[[#This Row],[CARRERA]]),Tabla15[[#This Row],[CARRERA]],Tabla15[[#This Row],[STATUS]])</f>
        <v>ESTATUTO SIMPLIFICADO</v>
      </c>
      <c r="L478" s="57">
        <v>35000</v>
      </c>
      <c r="M478" s="61"/>
      <c r="N478" s="57">
        <v>1064</v>
      </c>
      <c r="O478" s="57">
        <v>1004.5</v>
      </c>
      <c r="P478" s="25">
        <f>Tabla15[[#This Row],[sbruto]]-Tabla15[[#This Row],[ISR]]-Tabla15[[#This Row],[SFS]]-Tabla15[[#This Row],[AFP]]-Tabla15[[#This Row],[sneto]]</f>
        <v>5853.5</v>
      </c>
      <c r="Q478" s="25">
        <v>27078</v>
      </c>
      <c r="R478" s="48" t="str">
        <f>_xlfn.XLOOKUP(Tabla15[[#This Row],[cedula]],Tabla8[Numero Documento],Tabla8[Gen])</f>
        <v>F</v>
      </c>
      <c r="S478" s="48" t="str">
        <f>_xlfn.XLOOKUP(Tabla15[[#This Row],[cedula]],Tabla8[Numero Documento],Tabla8[Lugar Funciones Codigo])</f>
        <v>01.83.00.08</v>
      </c>
    </row>
    <row r="479" spans="1:19" hidden="1">
      <c r="A479" s="48" t="s">
        <v>3332</v>
      </c>
      <c r="B479" s="48" t="s">
        <v>1984</v>
      </c>
      <c r="C479" s="48" t="s">
        <v>2570</v>
      </c>
      <c r="D479" s="48" t="str">
        <f>Tabla15[[#This Row],[cedula]]&amp;Tabla15[[#This Row],[prog]]&amp;LEFT(Tabla15[[#This Row],[TIPO]],3)</f>
        <v>0011287467201INT</v>
      </c>
      <c r="E479" s="48" t="s">
        <v>951</v>
      </c>
      <c r="F479" s="48" t="s">
        <v>205</v>
      </c>
      <c r="G479" s="48" t="s">
        <v>3336</v>
      </c>
      <c r="H479" s="48" t="s">
        <v>3333</v>
      </c>
      <c r="I479" s="73">
        <f>_xlfn.XLOOKUP(Tabla15[[#This Row],[cedula]],TCARRERA[CEDULA],TCARRERA[CATEGORIA DEL SERVIDOR],0)</f>
        <v>0</v>
      </c>
      <c r="J479" s="48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79" s="48" t="str">
        <f>IF(ISTEXT(Tabla15[[#This Row],[CARRERA]]),Tabla15[[#This Row],[CARRERA]],Tabla15[[#This Row],[STATUS]])</f>
        <v>INTERINATO</v>
      </c>
      <c r="L479" s="57">
        <v>15000</v>
      </c>
      <c r="M479" s="58"/>
      <c r="N479" s="57">
        <v>430.5</v>
      </c>
      <c r="O479" s="57">
        <v>456</v>
      </c>
      <c r="P479" s="25">
        <f>Tabla15[[#This Row],[sbruto]]-Tabla15[[#This Row],[ISR]]-Tabla15[[#This Row],[SFS]]-Tabla15[[#This Row],[AFP]]-Tabla15[[#This Row],[sneto]]</f>
        <v>0</v>
      </c>
      <c r="Q479" s="25">
        <v>14113.5</v>
      </c>
      <c r="R479" s="48" t="str">
        <f>_xlfn.XLOOKUP(Tabla15[[#This Row],[cedula]],Tabla8[Numero Documento],Tabla8[Gen])</f>
        <v>M</v>
      </c>
      <c r="S479" s="48" t="str">
        <f>_xlfn.XLOOKUP(Tabla15[[#This Row],[cedula]],Tabla8[Numero Documento],Tabla8[Lugar Funciones Codigo])</f>
        <v>01.83.00.08</v>
      </c>
    </row>
    <row r="480" spans="1:19">
      <c r="A480" s="48" t="s">
        <v>2538</v>
      </c>
      <c r="B480" s="48" t="s">
        <v>2363</v>
      </c>
      <c r="C480" s="48" t="s">
        <v>2570</v>
      </c>
      <c r="D480" s="48" t="str">
        <f>Tabla15[[#This Row],[cedula]]&amp;Tabla15[[#This Row],[prog]]&amp;LEFT(Tabla15[[#This Row],[TIPO]],3)</f>
        <v>0370094229901TEM</v>
      </c>
      <c r="E480" s="48" t="s">
        <v>1562</v>
      </c>
      <c r="F480" s="48" t="s">
        <v>59</v>
      </c>
      <c r="G480" s="48" t="s">
        <v>283</v>
      </c>
      <c r="H480" s="48" t="s">
        <v>2795</v>
      </c>
      <c r="I480" s="73">
        <f>_xlfn.XLOOKUP(Tabla15[[#This Row],[cedula]],TCARRERA[CEDULA],TCARRERA[CATEGORIA DEL SERVIDOR],0)</f>
        <v>0</v>
      </c>
      <c r="J480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0" s="48" t="str">
        <f>IF(ISTEXT(Tabla15[[#This Row],[CARRERA]]),Tabla15[[#This Row],[CARRERA]],Tabla15[[#This Row],[STATUS]])</f>
        <v>TEMPORALES</v>
      </c>
      <c r="L480" s="57">
        <v>175000</v>
      </c>
      <c r="M480" s="61">
        <v>29841.29</v>
      </c>
      <c r="N480" s="57">
        <v>4943.8</v>
      </c>
      <c r="O480" s="57">
        <v>5022.5</v>
      </c>
      <c r="P480" s="25">
        <f>Tabla15[[#This Row],[sbruto]]-Tabla15[[#This Row],[ISR]]-Tabla15[[#This Row],[SFS]]-Tabla15[[#This Row],[AFP]]-Tabla15[[#This Row],[sneto]]</f>
        <v>1225</v>
      </c>
      <c r="Q480" s="25">
        <v>133967.41</v>
      </c>
      <c r="R480" s="48" t="str">
        <f>_xlfn.XLOOKUP(Tabla15[[#This Row],[cedula]],Tabla8[Numero Documento],Tabla8[Gen])</f>
        <v>F</v>
      </c>
      <c r="S480" s="48" t="str">
        <f>_xlfn.XLOOKUP(Tabla15[[#This Row],[cedula]],Tabla8[Numero Documento],Tabla8[Lugar Funciones Codigo])</f>
        <v>01.83.00.09</v>
      </c>
    </row>
    <row r="481" spans="1:19">
      <c r="A481" s="48" t="s">
        <v>2538</v>
      </c>
      <c r="B481" s="48" t="s">
        <v>2344</v>
      </c>
      <c r="C481" s="48" t="s">
        <v>2570</v>
      </c>
      <c r="D481" s="48" t="str">
        <f>Tabla15[[#This Row],[cedula]]&amp;Tabla15[[#This Row],[prog]]&amp;LEFT(Tabla15[[#This Row],[TIPO]],3)</f>
        <v>2230075986101TEM</v>
      </c>
      <c r="E481" s="48" t="s">
        <v>1438</v>
      </c>
      <c r="F481" s="48" t="s">
        <v>1433</v>
      </c>
      <c r="G481" s="48" t="s">
        <v>283</v>
      </c>
      <c r="H481" s="48" t="s">
        <v>2795</v>
      </c>
      <c r="I481" s="73">
        <f>_xlfn.XLOOKUP(Tabla15[[#This Row],[cedula]],TCARRERA[CEDULA],TCARRERA[CATEGORIA DEL SERVIDOR],0)</f>
        <v>0</v>
      </c>
      <c r="J481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1" s="48" t="str">
        <f>IF(ISTEXT(Tabla15[[#This Row],[CARRERA]]),Tabla15[[#This Row],[CARRERA]],Tabla15[[#This Row],[STATUS]])</f>
        <v>TEMPORALES</v>
      </c>
      <c r="L481" s="57">
        <v>115000</v>
      </c>
      <c r="M481" s="59">
        <v>15633.74</v>
      </c>
      <c r="N481" s="57">
        <v>3496</v>
      </c>
      <c r="O481" s="57">
        <v>3300.5</v>
      </c>
      <c r="P481" s="25">
        <f>Tabla15[[#This Row],[sbruto]]-Tabla15[[#This Row],[ISR]]-Tabla15[[#This Row],[SFS]]-Tabla15[[#This Row],[AFP]]-Tabla15[[#This Row],[sneto]]</f>
        <v>25</v>
      </c>
      <c r="Q481" s="25">
        <v>92544.76</v>
      </c>
      <c r="R481" s="48" t="str">
        <f>_xlfn.XLOOKUP(Tabla15[[#This Row],[cedula]],Tabla8[Numero Documento],Tabla8[Gen])</f>
        <v>F</v>
      </c>
      <c r="S481" s="48" t="str">
        <f>_xlfn.XLOOKUP(Tabla15[[#This Row],[cedula]],Tabla8[Numero Documento],Tabla8[Lugar Funciones Codigo])</f>
        <v>01.83.00.09</v>
      </c>
    </row>
    <row r="482" spans="1:19">
      <c r="A482" s="48" t="s">
        <v>2538</v>
      </c>
      <c r="B482" s="48" t="s">
        <v>2962</v>
      </c>
      <c r="C482" s="48" t="s">
        <v>2570</v>
      </c>
      <c r="D482" s="48" t="str">
        <f>Tabla15[[#This Row],[cedula]]&amp;Tabla15[[#This Row],[prog]]&amp;LEFT(Tabla15[[#This Row],[TIPO]],3)</f>
        <v>0011875961201TEM</v>
      </c>
      <c r="E482" s="48" t="s">
        <v>2961</v>
      </c>
      <c r="F482" s="48" t="s">
        <v>1626</v>
      </c>
      <c r="G482" s="48" t="s">
        <v>283</v>
      </c>
      <c r="H482" s="48" t="s">
        <v>2795</v>
      </c>
      <c r="I482" s="73">
        <f>_xlfn.XLOOKUP(Tabla15[[#This Row],[cedula]],TCARRERA[CEDULA],TCARRERA[CATEGORIA DEL SERVIDOR],0)</f>
        <v>0</v>
      </c>
      <c r="J482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2" s="48" t="str">
        <f>IF(ISTEXT(Tabla15[[#This Row],[CARRERA]]),Tabla15[[#This Row],[CARRERA]],Tabla15[[#This Row],[STATUS]])</f>
        <v>TEMPORALES</v>
      </c>
      <c r="L482" s="57">
        <v>70000</v>
      </c>
      <c r="M482" s="61">
        <v>5368.48</v>
      </c>
      <c r="N482" s="57">
        <v>2128</v>
      </c>
      <c r="O482" s="57">
        <v>2009</v>
      </c>
      <c r="P482" s="25">
        <f>Tabla15[[#This Row],[sbruto]]-Tabla15[[#This Row],[ISR]]-Tabla15[[#This Row],[SFS]]-Tabla15[[#This Row],[AFP]]-Tabla15[[#This Row],[sneto]]</f>
        <v>25.000000000007276</v>
      </c>
      <c r="Q482" s="25">
        <v>60469.52</v>
      </c>
      <c r="R482" s="48" t="str">
        <f>_xlfn.XLOOKUP(Tabla15[[#This Row],[cedula]],Tabla8[Numero Documento],Tabla8[Gen])</f>
        <v>M</v>
      </c>
      <c r="S482" s="48" t="str">
        <f>_xlfn.XLOOKUP(Tabla15[[#This Row],[cedula]],Tabla8[Numero Documento],Tabla8[Lugar Funciones Codigo])</f>
        <v>01.83.00.09</v>
      </c>
    </row>
    <row r="483" spans="1:19">
      <c r="A483" s="48" t="s">
        <v>2538</v>
      </c>
      <c r="B483" s="48" t="s">
        <v>3031</v>
      </c>
      <c r="C483" s="48" t="s">
        <v>2570</v>
      </c>
      <c r="D483" s="48" t="str">
        <f>Tabla15[[#This Row],[cedula]]&amp;Tabla15[[#This Row],[prog]]&amp;LEFT(Tabla15[[#This Row],[TIPO]],3)</f>
        <v>4020051229701TEM</v>
      </c>
      <c r="E483" s="48" t="s">
        <v>3030</v>
      </c>
      <c r="F483" s="48" t="s">
        <v>1626</v>
      </c>
      <c r="G483" s="48" t="s">
        <v>283</v>
      </c>
      <c r="H483" s="48" t="s">
        <v>2795</v>
      </c>
      <c r="I483" s="73">
        <f>_xlfn.XLOOKUP(Tabla15[[#This Row],[cedula]],TCARRERA[CEDULA],TCARRERA[CATEGORIA DEL SERVIDOR],0)</f>
        <v>0</v>
      </c>
      <c r="J483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3" s="48" t="str">
        <f>IF(ISTEXT(Tabla15[[#This Row],[CARRERA]]),Tabla15[[#This Row],[CARRERA]],Tabla15[[#This Row],[STATUS]])</f>
        <v>TEMPORALES</v>
      </c>
      <c r="L483" s="57">
        <v>70000</v>
      </c>
      <c r="M483" s="58">
        <v>5368.48</v>
      </c>
      <c r="N483" s="57">
        <v>2128</v>
      </c>
      <c r="O483" s="57">
        <v>2009</v>
      </c>
      <c r="P483" s="25">
        <f>Tabla15[[#This Row],[sbruto]]-Tabla15[[#This Row],[ISR]]-Tabla15[[#This Row],[SFS]]-Tabla15[[#This Row],[AFP]]-Tabla15[[#This Row],[sneto]]</f>
        <v>25.000000000007276</v>
      </c>
      <c r="Q483" s="25">
        <v>60469.52</v>
      </c>
      <c r="R483" s="48" t="str">
        <f>_xlfn.XLOOKUP(Tabla15[[#This Row],[cedula]],Tabla8[Numero Documento],Tabla8[Gen])</f>
        <v>M</v>
      </c>
      <c r="S483" s="48" t="str">
        <f>_xlfn.XLOOKUP(Tabla15[[#This Row],[cedula]],Tabla8[Numero Documento],Tabla8[Lugar Funciones Codigo])</f>
        <v>01.83.00.09</v>
      </c>
    </row>
    <row r="484" spans="1:19">
      <c r="A484" s="48" t="s">
        <v>2538</v>
      </c>
      <c r="B484" s="48" t="s">
        <v>2367</v>
      </c>
      <c r="C484" s="48" t="s">
        <v>2570</v>
      </c>
      <c r="D484" s="48" t="str">
        <f>Tabla15[[#This Row],[cedula]]&amp;Tabla15[[#This Row],[prog]]&amp;LEFT(Tabla15[[#This Row],[TIPO]],3)</f>
        <v>2230042677601TEM</v>
      </c>
      <c r="E484" s="48" t="s">
        <v>2555</v>
      </c>
      <c r="F484" s="48" t="s">
        <v>100</v>
      </c>
      <c r="G484" s="48" t="s">
        <v>283</v>
      </c>
      <c r="H484" s="48" t="s">
        <v>2795</v>
      </c>
      <c r="I484" s="73">
        <f>_xlfn.XLOOKUP(Tabla15[[#This Row],[cedula]],TCARRERA[CEDULA],TCARRERA[CATEGORIA DEL SERVIDOR],0)</f>
        <v>0</v>
      </c>
      <c r="J484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4" s="48" t="str">
        <f>IF(ISTEXT(Tabla15[[#This Row],[CARRERA]]),Tabla15[[#This Row],[CARRERA]],Tabla15[[#This Row],[STATUS]])</f>
        <v>TEMPORALES</v>
      </c>
      <c r="L484" s="57">
        <v>70000</v>
      </c>
      <c r="M484" s="60">
        <v>4763.5</v>
      </c>
      <c r="N484" s="57">
        <v>2128</v>
      </c>
      <c r="O484" s="57">
        <v>2009</v>
      </c>
      <c r="P484" s="25">
        <f>Tabla15[[#This Row],[sbruto]]-Tabla15[[#This Row],[ISR]]-Tabla15[[#This Row],[SFS]]-Tabla15[[#This Row],[AFP]]-Tabla15[[#This Row],[sneto]]</f>
        <v>3049.9000000000015</v>
      </c>
      <c r="Q484" s="25">
        <v>58049.599999999999</v>
      </c>
      <c r="R484" s="48" t="str">
        <f>_xlfn.XLOOKUP(Tabla15[[#This Row],[cedula]],Tabla8[Numero Documento],Tabla8[Gen])</f>
        <v>F</v>
      </c>
      <c r="S484" s="48" t="str">
        <f>_xlfn.XLOOKUP(Tabla15[[#This Row],[cedula]],Tabla8[Numero Documento],Tabla8[Lugar Funciones Codigo])</f>
        <v>01.83.00.09</v>
      </c>
    </row>
    <row r="485" spans="1:19">
      <c r="A485" s="48" t="s">
        <v>2538</v>
      </c>
      <c r="B485" s="48" t="s">
        <v>2378</v>
      </c>
      <c r="C485" s="48" t="s">
        <v>2570</v>
      </c>
      <c r="D485" s="48" t="str">
        <f>Tabla15[[#This Row],[cedula]]&amp;Tabla15[[#This Row],[prog]]&amp;LEFT(Tabla15[[#This Row],[TIPO]],3)</f>
        <v>0010815422001TEM</v>
      </c>
      <c r="E485" s="48" t="s">
        <v>1522</v>
      </c>
      <c r="F485" s="48" t="s">
        <v>1523</v>
      </c>
      <c r="G485" s="48" t="s">
        <v>283</v>
      </c>
      <c r="H485" s="48" t="s">
        <v>2795</v>
      </c>
      <c r="I485" s="73">
        <f>_xlfn.XLOOKUP(Tabla15[[#This Row],[cedula]],TCARRERA[CEDULA],TCARRERA[CATEGORIA DEL SERVIDOR],0)</f>
        <v>0</v>
      </c>
      <c r="J48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5" s="48" t="str">
        <f>IF(ISTEXT(Tabla15[[#This Row],[CARRERA]]),Tabla15[[#This Row],[CARRERA]],Tabla15[[#This Row],[STATUS]])</f>
        <v>TEMPORALES</v>
      </c>
      <c r="L485" s="57">
        <v>70000</v>
      </c>
      <c r="M485" s="59">
        <v>5368.48</v>
      </c>
      <c r="N485" s="57">
        <v>2128</v>
      </c>
      <c r="O485" s="57">
        <v>2009</v>
      </c>
      <c r="P485" s="25">
        <f>Tabla15[[#This Row],[sbruto]]-Tabla15[[#This Row],[ISR]]-Tabla15[[#This Row],[SFS]]-Tabla15[[#This Row],[AFP]]-Tabla15[[#This Row],[sneto]]</f>
        <v>25.000000000007276</v>
      </c>
      <c r="Q485" s="25">
        <v>60469.52</v>
      </c>
      <c r="R485" s="48" t="str">
        <f>_xlfn.XLOOKUP(Tabla15[[#This Row],[cedula]],Tabla8[Numero Documento],Tabla8[Gen])</f>
        <v>M</v>
      </c>
      <c r="S485" s="48" t="str">
        <f>_xlfn.XLOOKUP(Tabla15[[#This Row],[cedula]],Tabla8[Numero Documento],Tabla8[Lugar Funciones Codigo])</f>
        <v>01.83.00.09</v>
      </c>
    </row>
    <row r="486" spans="1:19" hidden="1">
      <c r="A486" s="48" t="s">
        <v>2539</v>
      </c>
      <c r="B486" s="48" t="s">
        <v>1108</v>
      </c>
      <c r="C486" s="48" t="s">
        <v>2570</v>
      </c>
      <c r="D486" s="48" t="str">
        <f>Tabla15[[#This Row],[cedula]]&amp;Tabla15[[#This Row],[prog]]&amp;LEFT(Tabla15[[#This Row],[TIPO]],3)</f>
        <v>0120006276601FIJ</v>
      </c>
      <c r="E486" s="48" t="s">
        <v>286</v>
      </c>
      <c r="F486" s="48" t="s">
        <v>287</v>
      </c>
      <c r="G486" s="48" t="s">
        <v>283</v>
      </c>
      <c r="H486" s="48" t="s">
        <v>11</v>
      </c>
      <c r="I486" s="73" t="str">
        <f>_xlfn.XLOOKUP(Tabla15[[#This Row],[cedula]],TCARRERA[CEDULA],TCARRERA[CATEGORIA DEL SERVIDOR],0)</f>
        <v>CARRERA ADMINISTRATIVA</v>
      </c>
      <c r="J48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6" s="48" t="str">
        <f>IF(ISTEXT(Tabla15[[#This Row],[CARRERA]]),Tabla15[[#This Row],[CARRERA]],Tabla15[[#This Row],[STATUS]])</f>
        <v>CARRERA ADMINISTRATIVA</v>
      </c>
      <c r="L486" s="57">
        <v>65000</v>
      </c>
      <c r="M486" s="61">
        <v>4427.58</v>
      </c>
      <c r="N486" s="60">
        <v>1976</v>
      </c>
      <c r="O486" s="60">
        <v>1865.5</v>
      </c>
      <c r="P486" s="25">
        <f>Tabla15[[#This Row],[sbruto]]-Tabla15[[#This Row],[ISR]]-Tabla15[[#This Row],[SFS]]-Tabla15[[#This Row],[AFP]]-Tabla15[[#This Row],[sneto]]</f>
        <v>4421</v>
      </c>
      <c r="Q486" s="25">
        <v>52309.919999999998</v>
      </c>
      <c r="R486" s="48" t="str">
        <f>_xlfn.XLOOKUP(Tabla15[[#This Row],[cedula]],Tabla8[Numero Documento],Tabla8[Gen])</f>
        <v>M</v>
      </c>
      <c r="S486" s="48" t="str">
        <f>_xlfn.XLOOKUP(Tabla15[[#This Row],[cedula]],Tabla8[Numero Documento],Tabla8[Lugar Funciones Codigo])</f>
        <v>01.83.00.09</v>
      </c>
    </row>
    <row r="487" spans="1:19" hidden="1">
      <c r="A487" s="48" t="s">
        <v>2539</v>
      </c>
      <c r="B487" s="48" t="s">
        <v>1113</v>
      </c>
      <c r="C487" s="48" t="s">
        <v>2570</v>
      </c>
      <c r="D487" s="48" t="str">
        <f>Tabla15[[#This Row],[cedula]]&amp;Tabla15[[#This Row],[prog]]&amp;LEFT(Tabla15[[#This Row],[TIPO]],3)</f>
        <v>0010031623101FIJ</v>
      </c>
      <c r="E487" s="48" t="s">
        <v>290</v>
      </c>
      <c r="F487" s="48" t="s">
        <v>287</v>
      </c>
      <c r="G487" s="48" t="s">
        <v>283</v>
      </c>
      <c r="H487" s="48" t="s">
        <v>11</v>
      </c>
      <c r="I487" s="73" t="str">
        <f>_xlfn.XLOOKUP(Tabla15[[#This Row],[cedula]],TCARRERA[CEDULA],TCARRERA[CATEGORIA DEL SERVIDOR],0)</f>
        <v>CARRERA ADMINISTRATIVA</v>
      </c>
      <c r="J48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7" s="48" t="str">
        <f>IF(ISTEXT(Tabla15[[#This Row],[CARRERA]]),Tabla15[[#This Row],[CARRERA]],Tabla15[[#This Row],[STATUS]])</f>
        <v>CARRERA ADMINISTRATIVA</v>
      </c>
      <c r="L487" s="57">
        <v>65000</v>
      </c>
      <c r="M487" s="61">
        <v>4427.58</v>
      </c>
      <c r="N487" s="57">
        <v>1976</v>
      </c>
      <c r="O487" s="57">
        <v>1865.5</v>
      </c>
      <c r="P487" s="25">
        <f>Tabla15[[#This Row],[sbruto]]-Tabla15[[#This Row],[ISR]]-Tabla15[[#This Row],[SFS]]-Tabla15[[#This Row],[AFP]]-Tabla15[[#This Row],[sneto]]</f>
        <v>39244.429999999993</v>
      </c>
      <c r="Q487" s="25">
        <v>17486.490000000002</v>
      </c>
      <c r="R487" s="48" t="str">
        <f>_xlfn.XLOOKUP(Tabla15[[#This Row],[cedula]],Tabla8[Numero Documento],Tabla8[Gen])</f>
        <v>M</v>
      </c>
      <c r="S487" s="48" t="str">
        <f>_xlfn.XLOOKUP(Tabla15[[#This Row],[cedula]],Tabla8[Numero Documento],Tabla8[Lugar Funciones Codigo])</f>
        <v>01.83.00.09</v>
      </c>
    </row>
    <row r="488" spans="1:19">
      <c r="A488" s="48" t="s">
        <v>2538</v>
      </c>
      <c r="B488" s="48" t="s">
        <v>2308</v>
      </c>
      <c r="C488" s="48" t="s">
        <v>2570</v>
      </c>
      <c r="D488" s="48" t="str">
        <f>Tabla15[[#This Row],[cedula]]&amp;Tabla15[[#This Row],[prog]]&amp;LEFT(Tabla15[[#This Row],[TIPO]],3)</f>
        <v>0020163591901TEM</v>
      </c>
      <c r="E488" s="48" t="s">
        <v>1635</v>
      </c>
      <c r="F488" s="48" t="s">
        <v>100</v>
      </c>
      <c r="G488" s="48" t="s">
        <v>283</v>
      </c>
      <c r="H488" s="48" t="s">
        <v>2795</v>
      </c>
      <c r="I488" s="73">
        <f>_xlfn.XLOOKUP(Tabla15[[#This Row],[cedula]],TCARRERA[CEDULA],TCARRERA[CATEGORIA DEL SERVIDOR],0)</f>
        <v>0</v>
      </c>
      <c r="J488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8" s="48" t="str">
        <f>IF(ISTEXT(Tabla15[[#This Row],[CARRERA]]),Tabla15[[#This Row],[CARRERA]],Tabla15[[#This Row],[STATUS]])</f>
        <v>TEMPORALES</v>
      </c>
      <c r="L488" s="57">
        <v>60000</v>
      </c>
      <c r="M488" s="61">
        <v>3486.68</v>
      </c>
      <c r="N488" s="60">
        <v>1824</v>
      </c>
      <c r="O488" s="60">
        <v>1722</v>
      </c>
      <c r="P488" s="25">
        <f>Tabla15[[#This Row],[sbruto]]-Tabla15[[#This Row],[ISR]]-Tabla15[[#This Row],[SFS]]-Tabla15[[#This Row],[AFP]]-Tabla15[[#This Row],[sneto]]</f>
        <v>25</v>
      </c>
      <c r="Q488" s="25">
        <v>52942.32</v>
      </c>
      <c r="R488" s="48" t="str">
        <f>_xlfn.XLOOKUP(Tabla15[[#This Row],[cedula]],Tabla8[Numero Documento],Tabla8[Gen])</f>
        <v>M</v>
      </c>
      <c r="S488" s="48" t="str">
        <f>_xlfn.XLOOKUP(Tabla15[[#This Row],[cedula]],Tabla8[Numero Documento],Tabla8[Lugar Funciones Codigo])</f>
        <v>01.83.00.09</v>
      </c>
    </row>
    <row r="489" spans="1:19" hidden="1">
      <c r="A489" s="48" t="s">
        <v>2539</v>
      </c>
      <c r="B489" s="48" t="s">
        <v>1152</v>
      </c>
      <c r="C489" s="48" t="s">
        <v>2570</v>
      </c>
      <c r="D489" s="48" t="str">
        <f>Tabla15[[#This Row],[cedula]]&amp;Tabla15[[#This Row],[prog]]&amp;LEFT(Tabla15[[#This Row],[TIPO]],3)</f>
        <v>0011690235401FIJ</v>
      </c>
      <c r="E489" s="48" t="s">
        <v>293</v>
      </c>
      <c r="F489" s="48" t="s">
        <v>100</v>
      </c>
      <c r="G489" s="48" t="s">
        <v>283</v>
      </c>
      <c r="H489" s="48" t="s">
        <v>11</v>
      </c>
      <c r="I489" s="73" t="str">
        <f>_xlfn.XLOOKUP(Tabla15[[#This Row],[cedula]],TCARRERA[CEDULA],TCARRERA[CATEGORIA DEL SERVIDOR],0)</f>
        <v>CARRERA ADMINISTRATIVA</v>
      </c>
      <c r="J48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489" s="48" t="str">
        <f>IF(ISTEXT(Tabla15[[#This Row],[CARRERA]]),Tabla15[[#This Row],[CARRERA]],Tabla15[[#This Row],[STATUS]])</f>
        <v>CARRERA ADMINISTRATIVA</v>
      </c>
      <c r="L489" s="57">
        <v>60000</v>
      </c>
      <c r="M489" s="58">
        <v>3486.68</v>
      </c>
      <c r="N489" s="57">
        <v>1824</v>
      </c>
      <c r="O489" s="57">
        <v>1722</v>
      </c>
      <c r="P489" s="25">
        <f>Tabla15[[#This Row],[sbruto]]-Tabla15[[#This Row],[ISR]]-Tabla15[[#This Row],[SFS]]-Tabla15[[#This Row],[AFP]]-Tabla15[[#This Row],[sneto]]</f>
        <v>505</v>
      </c>
      <c r="Q489" s="25">
        <v>52462.32</v>
      </c>
      <c r="R489" s="48" t="str">
        <f>_xlfn.XLOOKUP(Tabla15[[#This Row],[cedula]],Tabla8[Numero Documento],Tabla8[Gen])</f>
        <v>F</v>
      </c>
      <c r="S489" s="48" t="str">
        <f>_xlfn.XLOOKUP(Tabla15[[#This Row],[cedula]],Tabla8[Numero Documento],Tabla8[Lugar Funciones Codigo])</f>
        <v>01.83.00.09</v>
      </c>
    </row>
    <row r="490" spans="1:19">
      <c r="A490" s="48" t="s">
        <v>2538</v>
      </c>
      <c r="B490" s="48" t="s">
        <v>2282</v>
      </c>
      <c r="C490" s="48" t="s">
        <v>2570</v>
      </c>
      <c r="D490" s="48" t="str">
        <f>Tabla15[[#This Row],[cedula]]&amp;Tabla15[[#This Row],[prog]]&amp;LEFT(Tabla15[[#This Row],[TIPO]],3)</f>
        <v>4022505366501TEM</v>
      </c>
      <c r="E490" s="48" t="s">
        <v>1627</v>
      </c>
      <c r="F490" s="48" t="s">
        <v>1626</v>
      </c>
      <c r="G490" s="48" t="s">
        <v>283</v>
      </c>
      <c r="H490" s="48" t="s">
        <v>2795</v>
      </c>
      <c r="I490" s="73">
        <f>_xlfn.XLOOKUP(Tabla15[[#This Row],[cedula]],TCARRERA[CEDULA],TCARRERA[CATEGORIA DEL SERVIDOR],0)</f>
        <v>0</v>
      </c>
      <c r="J490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0" s="48" t="str">
        <f>IF(ISTEXT(Tabla15[[#This Row],[CARRERA]]),Tabla15[[#This Row],[CARRERA]],Tabla15[[#This Row],[STATUS]])</f>
        <v>TEMPORALES</v>
      </c>
      <c r="L490" s="57">
        <v>55000</v>
      </c>
      <c r="M490" s="61">
        <v>2559.6799999999998</v>
      </c>
      <c r="N490" s="57">
        <v>1672</v>
      </c>
      <c r="O490" s="57">
        <v>1578.5</v>
      </c>
      <c r="P490" s="25">
        <f>Tabla15[[#This Row],[sbruto]]-Tabla15[[#This Row],[ISR]]-Tabla15[[#This Row],[SFS]]-Tabla15[[#This Row],[AFP]]-Tabla15[[#This Row],[sneto]]</f>
        <v>25</v>
      </c>
      <c r="Q490" s="25">
        <v>49164.82</v>
      </c>
      <c r="R490" s="48" t="str">
        <f>_xlfn.XLOOKUP(Tabla15[[#This Row],[cedula]],Tabla8[Numero Documento],Tabla8[Gen])</f>
        <v>M</v>
      </c>
      <c r="S490" s="48" t="str">
        <f>_xlfn.XLOOKUP(Tabla15[[#This Row],[cedula]],Tabla8[Numero Documento],Tabla8[Lugar Funciones Codigo])</f>
        <v>01.83.00.09</v>
      </c>
    </row>
    <row r="491" spans="1:19">
      <c r="A491" s="48" t="s">
        <v>2538</v>
      </c>
      <c r="B491" s="48" t="s">
        <v>2304</v>
      </c>
      <c r="C491" s="48" t="s">
        <v>2570</v>
      </c>
      <c r="D491" s="48" t="str">
        <f>Tabla15[[#This Row],[cedula]]&amp;Tabla15[[#This Row],[prog]]&amp;LEFT(Tabla15[[#This Row],[TIPO]],3)</f>
        <v>4022099927601TEM</v>
      </c>
      <c r="E491" s="48" t="s">
        <v>1083</v>
      </c>
      <c r="F491" s="48" t="s">
        <v>100</v>
      </c>
      <c r="G491" s="48" t="s">
        <v>283</v>
      </c>
      <c r="H491" s="48" t="s">
        <v>2795</v>
      </c>
      <c r="I491" s="73">
        <f>_xlfn.XLOOKUP(Tabla15[[#This Row],[cedula]],TCARRERA[CEDULA],TCARRERA[CATEGORIA DEL SERVIDOR],0)</f>
        <v>0</v>
      </c>
      <c r="J491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1" s="48" t="str">
        <f>IF(ISTEXT(Tabla15[[#This Row],[CARRERA]]),Tabla15[[#This Row],[CARRERA]],Tabla15[[#This Row],[STATUS]])</f>
        <v>TEMPORALES</v>
      </c>
      <c r="L491" s="57">
        <v>55000</v>
      </c>
      <c r="M491" s="61">
        <v>2559.6799999999998</v>
      </c>
      <c r="N491" s="60">
        <v>1672</v>
      </c>
      <c r="O491" s="60">
        <v>1578.5</v>
      </c>
      <c r="P491" s="25">
        <f>Tabla15[[#This Row],[sbruto]]-Tabla15[[#This Row],[ISR]]-Tabla15[[#This Row],[SFS]]-Tabla15[[#This Row],[AFP]]-Tabla15[[#This Row],[sneto]]</f>
        <v>5071</v>
      </c>
      <c r="Q491" s="25">
        <v>44118.82</v>
      </c>
      <c r="R491" s="48" t="str">
        <f>_xlfn.XLOOKUP(Tabla15[[#This Row],[cedula]],Tabla8[Numero Documento],Tabla8[Gen])</f>
        <v>F</v>
      </c>
      <c r="S491" s="48" t="str">
        <f>_xlfn.XLOOKUP(Tabla15[[#This Row],[cedula]],Tabla8[Numero Documento],Tabla8[Lugar Funciones Codigo])</f>
        <v>01.83.00.09</v>
      </c>
    </row>
    <row r="492" spans="1:19">
      <c r="A492" s="48" t="s">
        <v>2538</v>
      </c>
      <c r="B492" s="48" t="s">
        <v>2280</v>
      </c>
      <c r="C492" s="48" t="s">
        <v>2570</v>
      </c>
      <c r="D492" s="48" t="str">
        <f>Tabla15[[#This Row],[cedula]]&amp;Tabla15[[#This Row],[prog]]&amp;LEFT(Tabla15[[#This Row],[TIPO]],3)</f>
        <v>4022415755801TEM</v>
      </c>
      <c r="E492" s="48" t="s">
        <v>1625</v>
      </c>
      <c r="F492" s="48" t="s">
        <v>1626</v>
      </c>
      <c r="G492" s="48" t="s">
        <v>283</v>
      </c>
      <c r="H492" s="48" t="s">
        <v>2795</v>
      </c>
      <c r="I492" s="73">
        <f>_xlfn.XLOOKUP(Tabla15[[#This Row],[cedula]],TCARRERA[CEDULA],TCARRERA[CATEGORIA DEL SERVIDOR],0)</f>
        <v>0</v>
      </c>
      <c r="J492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2" s="48" t="str">
        <f>IF(ISTEXT(Tabla15[[#This Row],[CARRERA]]),Tabla15[[#This Row],[CARRERA]],Tabla15[[#This Row],[STATUS]])</f>
        <v>TEMPORALES</v>
      </c>
      <c r="L492" s="57">
        <v>50000</v>
      </c>
      <c r="M492" s="58">
        <v>1854</v>
      </c>
      <c r="N492" s="57">
        <v>1520</v>
      </c>
      <c r="O492" s="57">
        <v>1435</v>
      </c>
      <c r="P492" s="25">
        <f>Tabla15[[#This Row],[sbruto]]-Tabla15[[#This Row],[ISR]]-Tabla15[[#This Row],[SFS]]-Tabla15[[#This Row],[AFP]]-Tabla15[[#This Row],[sneto]]</f>
        <v>25</v>
      </c>
      <c r="Q492" s="25">
        <v>45166</v>
      </c>
      <c r="R492" s="48" t="str">
        <f>_xlfn.XLOOKUP(Tabla15[[#This Row],[cedula]],Tabla8[Numero Documento],Tabla8[Gen])</f>
        <v>F</v>
      </c>
      <c r="S492" s="48" t="str">
        <f>_xlfn.XLOOKUP(Tabla15[[#This Row],[cedula]],Tabla8[Numero Documento],Tabla8[Lugar Funciones Codigo])</f>
        <v>01.83.00.09</v>
      </c>
    </row>
    <row r="493" spans="1:19">
      <c r="A493" s="48" t="s">
        <v>2538</v>
      </c>
      <c r="B493" s="48" t="s">
        <v>2289</v>
      </c>
      <c r="C493" s="48" t="s">
        <v>2570</v>
      </c>
      <c r="D493" s="48" t="str">
        <f>Tabla15[[#This Row],[cedula]]&amp;Tabla15[[#This Row],[prog]]&amp;LEFT(Tabla15[[#This Row],[TIPO]],3)</f>
        <v>2250050773001TEM</v>
      </c>
      <c r="E493" s="48" t="s">
        <v>1582</v>
      </c>
      <c r="F493" s="48" t="s">
        <v>285</v>
      </c>
      <c r="G493" s="48" t="s">
        <v>283</v>
      </c>
      <c r="H493" s="48" t="s">
        <v>2795</v>
      </c>
      <c r="I493" s="73">
        <f>_xlfn.XLOOKUP(Tabla15[[#This Row],[cedula]],TCARRERA[CEDULA],TCARRERA[CATEGORIA DEL SERVIDOR],0)</f>
        <v>0</v>
      </c>
      <c r="J493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3" s="48" t="str">
        <f>IF(ISTEXT(Tabla15[[#This Row],[CARRERA]]),Tabla15[[#This Row],[CARRERA]],Tabla15[[#This Row],[STATUS]])</f>
        <v>TEMPORALES</v>
      </c>
      <c r="L493" s="57">
        <v>50000</v>
      </c>
      <c r="M493" s="61">
        <v>1854</v>
      </c>
      <c r="N493" s="57">
        <v>1520</v>
      </c>
      <c r="O493" s="57">
        <v>1435</v>
      </c>
      <c r="P493" s="25">
        <f>Tabla15[[#This Row],[sbruto]]-Tabla15[[#This Row],[ISR]]-Tabla15[[#This Row],[SFS]]-Tabla15[[#This Row],[AFP]]-Tabla15[[#This Row],[sneto]]</f>
        <v>25</v>
      </c>
      <c r="Q493" s="25">
        <v>45166</v>
      </c>
      <c r="R493" s="48" t="str">
        <f>_xlfn.XLOOKUP(Tabla15[[#This Row],[cedula]],Tabla8[Numero Documento],Tabla8[Gen])</f>
        <v>M</v>
      </c>
      <c r="S493" s="48" t="str">
        <f>_xlfn.XLOOKUP(Tabla15[[#This Row],[cedula]],Tabla8[Numero Documento],Tabla8[Lugar Funciones Codigo])</f>
        <v>01.83.00.09</v>
      </c>
    </row>
    <row r="494" spans="1:19" hidden="1">
      <c r="A494" s="48" t="s">
        <v>2539</v>
      </c>
      <c r="B494" s="48" t="s">
        <v>1835</v>
      </c>
      <c r="C494" s="48" t="s">
        <v>2570</v>
      </c>
      <c r="D494" s="48" t="str">
        <f>Tabla15[[#This Row],[cedula]]&amp;Tabla15[[#This Row],[prog]]&amp;LEFT(Tabla15[[#This Row],[TIPO]],3)</f>
        <v>0010289347601FIJ</v>
      </c>
      <c r="E494" s="48" t="s">
        <v>1518</v>
      </c>
      <c r="F494" s="48" t="s">
        <v>100</v>
      </c>
      <c r="G494" s="48" t="s">
        <v>283</v>
      </c>
      <c r="H494" s="48" t="s">
        <v>11</v>
      </c>
      <c r="I494" s="73">
        <f>_xlfn.XLOOKUP(Tabla15[[#This Row],[cedula]],TCARRERA[CEDULA],TCARRERA[CATEGORIA DEL SERVIDOR],0)</f>
        <v>0</v>
      </c>
      <c r="J49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494" s="48" t="str">
        <f>IF(ISTEXT(Tabla15[[#This Row],[CARRERA]]),Tabla15[[#This Row],[CARRERA]],Tabla15[[#This Row],[STATUS]])</f>
        <v>FIJO</v>
      </c>
      <c r="L494" s="57">
        <v>50000</v>
      </c>
      <c r="M494" s="59">
        <v>1854</v>
      </c>
      <c r="N494" s="57">
        <v>1520</v>
      </c>
      <c r="O494" s="57">
        <v>1435</v>
      </c>
      <c r="P494" s="25">
        <f>Tabla15[[#This Row],[sbruto]]-Tabla15[[#This Row],[ISR]]-Tabla15[[#This Row],[SFS]]-Tabla15[[#This Row],[AFP]]-Tabla15[[#This Row],[sneto]]</f>
        <v>25</v>
      </c>
      <c r="Q494" s="25">
        <v>45166</v>
      </c>
      <c r="R494" s="48" t="str">
        <f>_xlfn.XLOOKUP(Tabla15[[#This Row],[cedula]],Tabla8[Numero Documento],Tabla8[Gen])</f>
        <v>M</v>
      </c>
      <c r="S494" s="48" t="str">
        <f>_xlfn.XLOOKUP(Tabla15[[#This Row],[cedula]],Tabla8[Numero Documento],Tabla8[Lugar Funciones Codigo])</f>
        <v>01.83.00.09</v>
      </c>
    </row>
    <row r="495" spans="1:19">
      <c r="A495" s="48" t="s">
        <v>2538</v>
      </c>
      <c r="B495" s="48" t="s">
        <v>2323</v>
      </c>
      <c r="C495" s="48" t="s">
        <v>2570</v>
      </c>
      <c r="D495" s="48" t="str">
        <f>Tabla15[[#This Row],[cedula]]&amp;Tabla15[[#This Row],[prog]]&amp;LEFT(Tabla15[[#This Row],[TIPO]],3)</f>
        <v>0510021785901TEM</v>
      </c>
      <c r="E495" s="48" t="s">
        <v>1750</v>
      </c>
      <c r="F495" s="48" t="s">
        <v>1523</v>
      </c>
      <c r="G495" s="48" t="s">
        <v>283</v>
      </c>
      <c r="H495" s="48" t="s">
        <v>2795</v>
      </c>
      <c r="I495" s="73">
        <f>_xlfn.XLOOKUP(Tabla15[[#This Row],[cedula]],TCARRERA[CEDULA],TCARRERA[CATEGORIA DEL SERVIDOR],0)</f>
        <v>0</v>
      </c>
      <c r="J49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5" s="48" t="str">
        <f>IF(ISTEXT(Tabla15[[#This Row],[CARRERA]]),Tabla15[[#This Row],[CARRERA]],Tabla15[[#This Row],[STATUS]])</f>
        <v>TEMPORALES</v>
      </c>
      <c r="L495" s="57">
        <v>50000</v>
      </c>
      <c r="M495" s="59">
        <v>1854</v>
      </c>
      <c r="N495" s="57">
        <v>1520</v>
      </c>
      <c r="O495" s="57">
        <v>1435</v>
      </c>
      <c r="P495" s="25">
        <f>Tabla15[[#This Row],[sbruto]]-Tabla15[[#This Row],[ISR]]-Tabla15[[#This Row],[SFS]]-Tabla15[[#This Row],[AFP]]-Tabla15[[#This Row],[sneto]]</f>
        <v>25</v>
      </c>
      <c r="Q495" s="25">
        <v>45166</v>
      </c>
      <c r="R495" s="48" t="str">
        <f>_xlfn.XLOOKUP(Tabla15[[#This Row],[cedula]],Tabla8[Numero Documento],Tabla8[Gen])</f>
        <v>F</v>
      </c>
      <c r="S495" s="48" t="str">
        <f>_xlfn.XLOOKUP(Tabla15[[#This Row],[cedula]],Tabla8[Numero Documento],Tabla8[Lugar Funciones Codigo])</f>
        <v>01.83.00.09</v>
      </c>
    </row>
    <row r="496" spans="1:19">
      <c r="A496" s="48" t="s">
        <v>2538</v>
      </c>
      <c r="B496" s="48" t="s">
        <v>2353</v>
      </c>
      <c r="C496" s="48" t="s">
        <v>2570</v>
      </c>
      <c r="D496" s="48" t="str">
        <f>Tabla15[[#This Row],[cedula]]&amp;Tabla15[[#This Row],[prog]]&amp;LEFT(Tabla15[[#This Row],[TIPO]],3)</f>
        <v>0011074663301TEM</v>
      </c>
      <c r="E496" s="48" t="s">
        <v>1526</v>
      </c>
      <c r="F496" s="48" t="s">
        <v>285</v>
      </c>
      <c r="G496" s="48" t="s">
        <v>283</v>
      </c>
      <c r="H496" s="48" t="s">
        <v>2795</v>
      </c>
      <c r="I496" s="73">
        <f>_xlfn.XLOOKUP(Tabla15[[#This Row],[cedula]],TCARRERA[CEDULA],TCARRERA[CATEGORIA DEL SERVIDOR],0)</f>
        <v>0</v>
      </c>
      <c r="J496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6" s="48" t="str">
        <f>IF(ISTEXT(Tabla15[[#This Row],[CARRERA]]),Tabla15[[#This Row],[CARRERA]],Tabla15[[#This Row],[STATUS]])</f>
        <v>TEMPORALES</v>
      </c>
      <c r="L496" s="57">
        <v>50000</v>
      </c>
      <c r="M496" s="59">
        <v>1854</v>
      </c>
      <c r="N496" s="57">
        <v>1520</v>
      </c>
      <c r="O496" s="57">
        <v>1435</v>
      </c>
      <c r="P496" s="25">
        <f>Tabla15[[#This Row],[sbruto]]-Tabla15[[#This Row],[ISR]]-Tabla15[[#This Row],[SFS]]-Tabla15[[#This Row],[AFP]]-Tabla15[[#This Row],[sneto]]</f>
        <v>25</v>
      </c>
      <c r="Q496" s="25">
        <v>45166</v>
      </c>
      <c r="R496" s="48" t="str">
        <f>_xlfn.XLOOKUP(Tabla15[[#This Row],[cedula]],Tabla8[Numero Documento],Tabla8[Gen])</f>
        <v>F</v>
      </c>
      <c r="S496" s="48" t="str">
        <f>_xlfn.XLOOKUP(Tabla15[[#This Row],[cedula]],Tabla8[Numero Documento],Tabla8[Lugar Funciones Codigo])</f>
        <v>01.83.00.09</v>
      </c>
    </row>
    <row r="497" spans="1:19">
      <c r="A497" s="48" t="s">
        <v>2538</v>
      </c>
      <c r="B497" s="48" t="s">
        <v>3069</v>
      </c>
      <c r="C497" s="48" t="s">
        <v>2570</v>
      </c>
      <c r="D497" s="48" t="str">
        <f>Tabla15[[#This Row],[cedula]]&amp;Tabla15[[#This Row],[prog]]&amp;LEFT(Tabla15[[#This Row],[TIPO]],3)</f>
        <v>4020049783801TEM</v>
      </c>
      <c r="E497" s="48" t="s">
        <v>3068</v>
      </c>
      <c r="F497" s="48" t="s">
        <v>1523</v>
      </c>
      <c r="G497" s="48" t="s">
        <v>283</v>
      </c>
      <c r="H497" s="48" t="s">
        <v>2795</v>
      </c>
      <c r="I497" s="73">
        <f>_xlfn.XLOOKUP(Tabla15[[#This Row],[cedula]],TCARRERA[CEDULA],TCARRERA[CATEGORIA DEL SERVIDOR],0)</f>
        <v>0</v>
      </c>
      <c r="J497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7" s="48" t="str">
        <f>IF(ISTEXT(Tabla15[[#This Row],[CARRERA]]),Tabla15[[#This Row],[CARRERA]],Tabla15[[#This Row],[STATUS]])</f>
        <v>TEMPORALES</v>
      </c>
      <c r="L497" s="57">
        <v>50000</v>
      </c>
      <c r="M497" s="57">
        <v>1854</v>
      </c>
      <c r="N497" s="57">
        <v>1520</v>
      </c>
      <c r="O497" s="57">
        <v>1435</v>
      </c>
      <c r="P497" s="25">
        <f>Tabla15[[#This Row],[sbruto]]-Tabla15[[#This Row],[ISR]]-Tabla15[[#This Row],[SFS]]-Tabla15[[#This Row],[AFP]]-Tabla15[[#This Row],[sneto]]</f>
        <v>25</v>
      </c>
      <c r="Q497" s="25">
        <v>45166</v>
      </c>
      <c r="R497" s="48" t="str">
        <f>_xlfn.XLOOKUP(Tabla15[[#This Row],[cedula]],Tabla8[Numero Documento],Tabla8[Gen])</f>
        <v>F</v>
      </c>
      <c r="S497" s="48" t="str">
        <f>_xlfn.XLOOKUP(Tabla15[[#This Row],[cedula]],Tabla8[Numero Documento],Tabla8[Lugar Funciones Codigo])</f>
        <v>01.83.00.09</v>
      </c>
    </row>
    <row r="498" spans="1:19" hidden="1">
      <c r="A498" s="48" t="s">
        <v>2539</v>
      </c>
      <c r="B498" s="48" t="s">
        <v>1799</v>
      </c>
      <c r="C498" s="48" t="s">
        <v>2570</v>
      </c>
      <c r="D498" s="48" t="str">
        <f>Tabla15[[#This Row],[cedula]]&amp;Tabla15[[#This Row],[prog]]&amp;LEFT(Tabla15[[#This Row],[TIPO]],3)</f>
        <v>0010010311801FIJ</v>
      </c>
      <c r="E498" s="48" t="s">
        <v>884</v>
      </c>
      <c r="F498" s="48" t="s">
        <v>289</v>
      </c>
      <c r="G498" s="48" t="s">
        <v>283</v>
      </c>
      <c r="H498" s="48" t="s">
        <v>11</v>
      </c>
      <c r="I498" s="73">
        <f>_xlfn.XLOOKUP(Tabla15[[#This Row],[cedula]],TCARRERA[CEDULA],TCARRERA[CATEGORIA DEL SERVIDOR],0)</f>
        <v>0</v>
      </c>
      <c r="J498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8" s="48" t="str">
        <f>IF(ISTEXT(Tabla15[[#This Row],[CARRERA]]),Tabla15[[#This Row],[CARRERA]],Tabla15[[#This Row],[STATUS]])</f>
        <v>ESTATUTO SIMPLIFICADO</v>
      </c>
      <c r="L498" s="57">
        <v>45000</v>
      </c>
      <c r="M498" s="61">
        <v>1148.33</v>
      </c>
      <c r="N498" s="60">
        <v>1368</v>
      </c>
      <c r="O498" s="60">
        <v>1291.5</v>
      </c>
      <c r="P498" s="25">
        <f>Tabla15[[#This Row],[sbruto]]-Tabla15[[#This Row],[ISR]]-Tabla15[[#This Row],[SFS]]-Tabla15[[#This Row],[AFP]]-Tabla15[[#This Row],[sneto]]</f>
        <v>1421</v>
      </c>
      <c r="Q498" s="25">
        <v>39771.17</v>
      </c>
      <c r="R498" s="48" t="str">
        <f>_xlfn.XLOOKUP(Tabla15[[#This Row],[cedula]],Tabla8[Numero Documento],Tabla8[Gen])</f>
        <v>M</v>
      </c>
      <c r="S498" s="48" t="str">
        <f>_xlfn.XLOOKUP(Tabla15[[#This Row],[cedula]],Tabla8[Numero Documento],Tabla8[Lugar Funciones Codigo])</f>
        <v>01.83.00.09</v>
      </c>
    </row>
    <row r="499" spans="1:19" hidden="1">
      <c r="A499" s="48" t="s">
        <v>2539</v>
      </c>
      <c r="B499" s="48" t="s">
        <v>1844</v>
      </c>
      <c r="C499" s="48" t="s">
        <v>2570</v>
      </c>
      <c r="D499" s="48" t="str">
        <f>Tabla15[[#This Row],[cedula]]&amp;Tabla15[[#This Row],[prog]]&amp;LEFT(Tabla15[[#This Row],[TIPO]],3)</f>
        <v>0470188754101FIJ</v>
      </c>
      <c r="E499" s="48" t="s">
        <v>1019</v>
      </c>
      <c r="F499" s="48" t="s">
        <v>1018</v>
      </c>
      <c r="G499" s="48" t="s">
        <v>283</v>
      </c>
      <c r="H499" s="48" t="s">
        <v>11</v>
      </c>
      <c r="I499" s="73">
        <f>_xlfn.XLOOKUP(Tabla15[[#This Row],[cedula]],TCARRERA[CEDULA],TCARRERA[CATEGORIA DEL SERVIDOR],0)</f>
        <v>0</v>
      </c>
      <c r="J49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499" s="48" t="str">
        <f>IF(ISTEXT(Tabla15[[#This Row],[CARRERA]]),Tabla15[[#This Row],[CARRERA]],Tabla15[[#This Row],[STATUS]])</f>
        <v>FIJO</v>
      </c>
      <c r="L499" s="57">
        <v>45000</v>
      </c>
      <c r="M499" s="61">
        <v>1148.33</v>
      </c>
      <c r="N499" s="57">
        <v>1368</v>
      </c>
      <c r="O499" s="57">
        <v>1291.5</v>
      </c>
      <c r="P499" s="25">
        <f>Tabla15[[#This Row],[sbruto]]-Tabla15[[#This Row],[ISR]]-Tabla15[[#This Row],[SFS]]-Tabla15[[#This Row],[AFP]]-Tabla15[[#This Row],[sneto]]</f>
        <v>25</v>
      </c>
      <c r="Q499" s="25">
        <v>41167.17</v>
      </c>
      <c r="R499" s="48" t="str">
        <f>_xlfn.XLOOKUP(Tabla15[[#This Row],[cedula]],Tabla8[Numero Documento],Tabla8[Gen])</f>
        <v>M</v>
      </c>
      <c r="S499" s="48" t="str">
        <f>_xlfn.XLOOKUP(Tabla15[[#This Row],[cedula]],Tabla8[Numero Documento],Tabla8[Lugar Funciones Codigo])</f>
        <v>01.83.00.09</v>
      </c>
    </row>
    <row r="500" spans="1:19" hidden="1">
      <c r="A500" s="48" t="s">
        <v>2539</v>
      </c>
      <c r="B500" s="48" t="s">
        <v>1860</v>
      </c>
      <c r="C500" s="48" t="s">
        <v>2570</v>
      </c>
      <c r="D500" s="48" t="str">
        <f>Tabla15[[#This Row],[cedula]]&amp;Tabla15[[#This Row],[prog]]&amp;LEFT(Tabla15[[#This Row],[TIPO]],3)</f>
        <v>4022016653801FIJ</v>
      </c>
      <c r="E500" s="48" t="s">
        <v>1612</v>
      </c>
      <c r="F500" s="48" t="s">
        <v>287</v>
      </c>
      <c r="G500" s="48" t="s">
        <v>283</v>
      </c>
      <c r="H500" s="48" t="s">
        <v>11</v>
      </c>
      <c r="I500" s="73">
        <f>_xlfn.XLOOKUP(Tabla15[[#This Row],[cedula]],TCARRERA[CEDULA],TCARRERA[CATEGORIA DEL SERVIDOR],0)</f>
        <v>0</v>
      </c>
      <c r="J500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0" s="48" t="str">
        <f>IF(ISTEXT(Tabla15[[#This Row],[CARRERA]]),Tabla15[[#This Row],[CARRERA]],Tabla15[[#This Row],[STATUS]])</f>
        <v>ESTATUTO SIMPLIFICADO</v>
      </c>
      <c r="L500" s="57">
        <v>45000</v>
      </c>
      <c r="M500" s="60">
        <v>1148.33</v>
      </c>
      <c r="N500" s="57">
        <v>1368</v>
      </c>
      <c r="O500" s="57">
        <v>1291.5</v>
      </c>
      <c r="P500" s="25">
        <f>Tabla15[[#This Row],[sbruto]]-Tabla15[[#This Row],[ISR]]-Tabla15[[#This Row],[SFS]]-Tabla15[[#This Row],[AFP]]-Tabla15[[#This Row],[sneto]]</f>
        <v>25</v>
      </c>
      <c r="Q500" s="25">
        <v>41167.17</v>
      </c>
      <c r="R500" s="48" t="str">
        <f>_xlfn.XLOOKUP(Tabla15[[#This Row],[cedula]],Tabla8[Numero Documento],Tabla8[Gen])</f>
        <v>M</v>
      </c>
      <c r="S500" s="48" t="str">
        <f>_xlfn.XLOOKUP(Tabla15[[#This Row],[cedula]],Tabla8[Numero Documento],Tabla8[Lugar Funciones Codigo])</f>
        <v>01.83.00.09</v>
      </c>
    </row>
    <row r="501" spans="1:19">
      <c r="A501" s="48" t="s">
        <v>2538</v>
      </c>
      <c r="B501" s="48" t="s">
        <v>3253</v>
      </c>
      <c r="C501" s="48" t="s">
        <v>2570</v>
      </c>
      <c r="D501" s="48" t="str">
        <f>Tabla15[[#This Row],[cedula]]&amp;Tabla15[[#This Row],[prog]]&amp;LEFT(Tabla15[[#This Row],[TIPO]],3)</f>
        <v>0011778795201TEM</v>
      </c>
      <c r="E501" s="48" t="s">
        <v>3274</v>
      </c>
      <c r="F501" s="48" t="s">
        <v>1626</v>
      </c>
      <c r="G501" s="48" t="s">
        <v>283</v>
      </c>
      <c r="H501" s="48" t="s">
        <v>2795</v>
      </c>
      <c r="I501" s="73">
        <f>_xlfn.XLOOKUP(Tabla15[[#This Row],[cedula]],TCARRERA[CEDULA],TCARRERA[CATEGORIA DEL SERVIDOR],0)</f>
        <v>0</v>
      </c>
      <c r="J501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1" s="48" t="str">
        <f>IF(ISTEXT(Tabla15[[#This Row],[CARRERA]]),Tabla15[[#This Row],[CARRERA]],Tabla15[[#This Row],[STATUS]])</f>
        <v>TEMPORALES</v>
      </c>
      <c r="L501" s="57">
        <v>45000</v>
      </c>
      <c r="M501" s="61">
        <v>1148.33</v>
      </c>
      <c r="N501" s="57">
        <v>1368</v>
      </c>
      <c r="O501" s="57">
        <v>1291.5</v>
      </c>
      <c r="P501" s="25">
        <f>Tabla15[[#This Row],[sbruto]]-Tabla15[[#This Row],[ISR]]-Tabla15[[#This Row],[SFS]]-Tabla15[[#This Row],[AFP]]-Tabla15[[#This Row],[sneto]]</f>
        <v>25</v>
      </c>
      <c r="Q501" s="25">
        <v>41167.17</v>
      </c>
      <c r="R501" s="48" t="str">
        <f>_xlfn.XLOOKUP(Tabla15[[#This Row],[cedula]],Tabla8[Numero Documento],Tabla8[Gen])</f>
        <v>F</v>
      </c>
      <c r="S501" s="48" t="str">
        <f>_xlfn.XLOOKUP(Tabla15[[#This Row],[cedula]],Tabla8[Numero Documento],Tabla8[Lugar Funciones Codigo])</f>
        <v>01.83.00.09</v>
      </c>
    </row>
    <row r="502" spans="1:19" hidden="1">
      <c r="A502" s="48" t="s">
        <v>2539</v>
      </c>
      <c r="B502" s="48" t="s">
        <v>3264</v>
      </c>
      <c r="C502" s="48" t="s">
        <v>2570</v>
      </c>
      <c r="D502" s="48" t="str">
        <f>Tabla15[[#This Row],[cedula]]&amp;Tabla15[[#This Row],[prog]]&amp;LEFT(Tabla15[[#This Row],[TIPO]],3)</f>
        <v>2230156619001FIJ</v>
      </c>
      <c r="E502" s="48" t="s">
        <v>3285</v>
      </c>
      <c r="F502" s="48" t="s">
        <v>287</v>
      </c>
      <c r="G502" s="48" t="s">
        <v>283</v>
      </c>
      <c r="H502" s="48" t="s">
        <v>11</v>
      </c>
      <c r="I502" s="73">
        <f>_xlfn.XLOOKUP(Tabla15[[#This Row],[cedula]],TCARRERA[CEDULA],TCARRERA[CATEGORIA DEL SERVIDOR],0)</f>
        <v>0</v>
      </c>
      <c r="J502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2" s="48" t="str">
        <f>IF(ISTEXT(Tabla15[[#This Row],[CARRERA]]),Tabla15[[#This Row],[CARRERA]],Tabla15[[#This Row],[STATUS]])</f>
        <v>ESTATUTO SIMPLIFICADO</v>
      </c>
      <c r="L502" s="57">
        <v>45000</v>
      </c>
      <c r="M502" s="61">
        <v>1148.33</v>
      </c>
      <c r="N502" s="57">
        <v>1368</v>
      </c>
      <c r="O502" s="57">
        <v>1291.5</v>
      </c>
      <c r="P502" s="25">
        <f>Tabla15[[#This Row],[sbruto]]-Tabla15[[#This Row],[ISR]]-Tabla15[[#This Row],[SFS]]-Tabla15[[#This Row],[AFP]]-Tabla15[[#This Row],[sneto]]</f>
        <v>25</v>
      </c>
      <c r="Q502" s="25">
        <v>41167.17</v>
      </c>
      <c r="R502" s="48" t="str">
        <f>_xlfn.XLOOKUP(Tabla15[[#This Row],[cedula]],Tabla8[Numero Documento],Tabla8[Gen])</f>
        <v>F</v>
      </c>
      <c r="S502" s="48" t="str">
        <f>_xlfn.XLOOKUP(Tabla15[[#This Row],[cedula]],Tabla8[Numero Documento],Tabla8[Lugar Funciones Codigo])</f>
        <v>01.83.00.09</v>
      </c>
    </row>
    <row r="503" spans="1:19">
      <c r="A503" s="48" t="s">
        <v>2538</v>
      </c>
      <c r="B503" s="48" t="s">
        <v>2816</v>
      </c>
      <c r="C503" s="48" t="s">
        <v>2570</v>
      </c>
      <c r="D503" s="48" t="str">
        <f>Tabla15[[#This Row],[cedula]]&amp;Tabla15[[#This Row],[prog]]&amp;LEFT(Tabla15[[#This Row],[TIPO]],3)</f>
        <v>4022374417401TEM</v>
      </c>
      <c r="E503" s="48" t="s">
        <v>2815</v>
      </c>
      <c r="F503" s="48" t="s">
        <v>285</v>
      </c>
      <c r="G503" s="48" t="s">
        <v>283</v>
      </c>
      <c r="H503" s="48" t="s">
        <v>2795</v>
      </c>
      <c r="I503" s="73">
        <f>_xlfn.XLOOKUP(Tabla15[[#This Row],[cedula]],TCARRERA[CEDULA],TCARRERA[CATEGORIA DEL SERVIDOR],0)</f>
        <v>0</v>
      </c>
      <c r="J503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3" s="48" t="str">
        <f>IF(ISTEXT(Tabla15[[#This Row],[CARRERA]]),Tabla15[[#This Row],[CARRERA]],Tabla15[[#This Row],[STATUS]])</f>
        <v>TEMPORALES</v>
      </c>
      <c r="L503" s="57">
        <v>45000</v>
      </c>
      <c r="M503" s="58">
        <v>1148.33</v>
      </c>
      <c r="N503" s="57">
        <v>1368</v>
      </c>
      <c r="O503" s="57">
        <v>1291.5</v>
      </c>
      <c r="P503" s="25">
        <f>Tabla15[[#This Row],[sbruto]]-Tabla15[[#This Row],[ISR]]-Tabla15[[#This Row],[SFS]]-Tabla15[[#This Row],[AFP]]-Tabla15[[#This Row],[sneto]]</f>
        <v>25</v>
      </c>
      <c r="Q503" s="25">
        <v>41167.17</v>
      </c>
      <c r="R503" s="48" t="str">
        <f>_xlfn.XLOOKUP(Tabla15[[#This Row],[cedula]],Tabla8[Numero Documento],Tabla8[Gen])</f>
        <v>F</v>
      </c>
      <c r="S503" s="48" t="str">
        <f>_xlfn.XLOOKUP(Tabla15[[#This Row],[cedula]],Tabla8[Numero Documento],Tabla8[Lugar Funciones Codigo])</f>
        <v>01.83.00.09</v>
      </c>
    </row>
    <row r="504" spans="1:19" hidden="1">
      <c r="A504" s="48" t="s">
        <v>2539</v>
      </c>
      <c r="B504" s="48" t="s">
        <v>1806</v>
      </c>
      <c r="C504" s="48" t="s">
        <v>2570</v>
      </c>
      <c r="D504" s="48" t="str">
        <f>Tabla15[[#This Row],[cedula]]&amp;Tabla15[[#This Row],[prog]]&amp;LEFT(Tabla15[[#This Row],[TIPO]],3)</f>
        <v>0960026061701FIJ</v>
      </c>
      <c r="E504" s="48" t="s">
        <v>284</v>
      </c>
      <c r="F504" s="48" t="s">
        <v>285</v>
      </c>
      <c r="G504" s="48" t="s">
        <v>283</v>
      </c>
      <c r="H504" s="48" t="s">
        <v>11</v>
      </c>
      <c r="I504" s="73">
        <f>_xlfn.XLOOKUP(Tabla15[[#This Row],[cedula]],TCARRERA[CEDULA],TCARRERA[CATEGORIA DEL SERVIDOR],0)</f>
        <v>0</v>
      </c>
      <c r="J50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04" s="48" t="str">
        <f>IF(ISTEXT(Tabla15[[#This Row],[CARRERA]]),Tabla15[[#This Row],[CARRERA]],Tabla15[[#This Row],[STATUS]])</f>
        <v>FIJO</v>
      </c>
      <c r="L504" s="57">
        <v>40000</v>
      </c>
      <c r="M504" s="61">
        <v>442.65</v>
      </c>
      <c r="N504" s="60">
        <v>1216</v>
      </c>
      <c r="O504" s="60">
        <v>1148</v>
      </c>
      <c r="P504" s="25">
        <f>Tabla15[[#This Row],[sbruto]]-Tabla15[[#This Row],[ISR]]-Tabla15[[#This Row],[SFS]]-Tabla15[[#This Row],[AFP]]-Tabla15[[#This Row],[sneto]]</f>
        <v>8731.93</v>
      </c>
      <c r="Q504" s="25">
        <v>28461.42</v>
      </c>
      <c r="R504" s="48" t="str">
        <f>_xlfn.XLOOKUP(Tabla15[[#This Row],[cedula]],Tabla8[Numero Documento],Tabla8[Gen])</f>
        <v>F</v>
      </c>
      <c r="S504" s="48" t="str">
        <f>_xlfn.XLOOKUP(Tabla15[[#This Row],[cedula]],Tabla8[Numero Documento],Tabla8[Lugar Funciones Codigo])</f>
        <v>01.83.00.09</v>
      </c>
    </row>
    <row r="505" spans="1:19" hidden="1">
      <c r="A505" s="48" t="s">
        <v>2539</v>
      </c>
      <c r="B505" s="48" t="s">
        <v>1115</v>
      </c>
      <c r="C505" s="48" t="s">
        <v>2570</v>
      </c>
      <c r="D505" s="48" t="str">
        <f>Tabla15[[#This Row],[cedula]]&amp;Tabla15[[#This Row],[prog]]&amp;LEFT(Tabla15[[#This Row],[TIPO]],3)</f>
        <v>0010302212501FIJ</v>
      </c>
      <c r="E505" s="48" t="s">
        <v>291</v>
      </c>
      <c r="F505" s="48" t="s">
        <v>285</v>
      </c>
      <c r="G505" s="48" t="s">
        <v>283</v>
      </c>
      <c r="H505" s="48" t="s">
        <v>11</v>
      </c>
      <c r="I505" s="73" t="str">
        <f>_xlfn.XLOOKUP(Tabla15[[#This Row],[cedula]],TCARRERA[CEDULA],TCARRERA[CATEGORIA DEL SERVIDOR],0)</f>
        <v>CARRERA ADMINISTRATIVA</v>
      </c>
      <c r="J50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05" s="48" t="str">
        <f>IF(ISTEXT(Tabla15[[#This Row],[CARRERA]]),Tabla15[[#This Row],[CARRERA]],Tabla15[[#This Row],[STATUS]])</f>
        <v>CARRERA ADMINISTRATIVA</v>
      </c>
      <c r="L505" s="57">
        <v>40000</v>
      </c>
      <c r="M505" s="59">
        <v>215.78</v>
      </c>
      <c r="N505" s="57">
        <v>1216</v>
      </c>
      <c r="O505" s="57">
        <v>1148</v>
      </c>
      <c r="P505" s="25">
        <f>Tabla15[[#This Row],[sbruto]]-Tabla15[[#This Row],[ISR]]-Tabla15[[#This Row],[SFS]]-Tabla15[[#This Row],[AFP]]-Tabla15[[#This Row],[sneto]]</f>
        <v>9987.4900000000016</v>
      </c>
      <c r="Q505" s="25">
        <v>27432.73</v>
      </c>
      <c r="R505" s="48" t="str">
        <f>_xlfn.XLOOKUP(Tabla15[[#This Row],[cedula]],Tabla8[Numero Documento],Tabla8[Gen])</f>
        <v>M</v>
      </c>
      <c r="S505" s="48" t="str">
        <f>_xlfn.XLOOKUP(Tabla15[[#This Row],[cedula]],Tabla8[Numero Documento],Tabla8[Lugar Funciones Codigo])</f>
        <v>01.83.00.09</v>
      </c>
    </row>
    <row r="506" spans="1:19" hidden="1">
      <c r="A506" s="48" t="s">
        <v>2539</v>
      </c>
      <c r="B506" s="48" t="s">
        <v>1907</v>
      </c>
      <c r="C506" s="48" t="s">
        <v>2570</v>
      </c>
      <c r="D506" s="48" t="str">
        <f>Tabla15[[#This Row],[cedula]]&amp;Tabla15[[#This Row],[prog]]&amp;LEFT(Tabla15[[#This Row],[TIPO]],3)</f>
        <v>4022448906801FIJ</v>
      </c>
      <c r="E506" s="48" t="s">
        <v>1615</v>
      </c>
      <c r="F506" s="48" t="s">
        <v>289</v>
      </c>
      <c r="G506" s="48" t="s">
        <v>283</v>
      </c>
      <c r="H506" s="48" t="s">
        <v>11</v>
      </c>
      <c r="I506" s="73">
        <f>_xlfn.XLOOKUP(Tabla15[[#This Row],[cedula]],TCARRERA[CEDULA],TCARRERA[CATEGORIA DEL SERVIDOR],0)</f>
        <v>0</v>
      </c>
      <c r="J50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6" s="48" t="str">
        <f>IF(ISTEXT(Tabla15[[#This Row],[CARRERA]]),Tabla15[[#This Row],[CARRERA]],Tabla15[[#This Row],[STATUS]])</f>
        <v>ESTATUTO SIMPLIFICADO</v>
      </c>
      <c r="L506" s="57">
        <v>40000</v>
      </c>
      <c r="M506" s="61">
        <v>442.65</v>
      </c>
      <c r="N506" s="57">
        <v>1216</v>
      </c>
      <c r="O506" s="57">
        <v>1148</v>
      </c>
      <c r="P506" s="25">
        <f>Tabla15[[#This Row],[sbruto]]-Tabla15[[#This Row],[ISR]]-Tabla15[[#This Row],[SFS]]-Tabla15[[#This Row],[AFP]]-Tabla15[[#This Row],[sneto]]</f>
        <v>25</v>
      </c>
      <c r="Q506" s="25">
        <v>37168.35</v>
      </c>
      <c r="R506" s="48" t="str">
        <f>_xlfn.XLOOKUP(Tabla15[[#This Row],[cedula]],Tabla8[Numero Documento],Tabla8[Gen])</f>
        <v>M</v>
      </c>
      <c r="S506" s="48" t="str">
        <f>_xlfn.XLOOKUP(Tabla15[[#This Row],[cedula]],Tabla8[Numero Documento],Tabla8[Lugar Funciones Codigo])</f>
        <v>01.83.00.09</v>
      </c>
    </row>
    <row r="507" spans="1:19">
      <c r="A507" s="48" t="s">
        <v>2538</v>
      </c>
      <c r="B507" s="48" t="s">
        <v>2286</v>
      </c>
      <c r="C507" s="48" t="s">
        <v>2570</v>
      </c>
      <c r="D507" s="48" t="str">
        <f>Tabla15[[#This Row],[cedula]]&amp;Tabla15[[#This Row],[prog]]&amp;LEFT(Tabla15[[#This Row],[TIPO]],3)</f>
        <v>4022249306201TEM</v>
      </c>
      <c r="E507" s="48" t="s">
        <v>1632</v>
      </c>
      <c r="F507" s="48" t="s">
        <v>285</v>
      </c>
      <c r="G507" s="48" t="s">
        <v>283</v>
      </c>
      <c r="H507" s="48" t="s">
        <v>2795</v>
      </c>
      <c r="I507" s="73">
        <f>_xlfn.XLOOKUP(Tabla15[[#This Row],[cedula]],TCARRERA[CEDULA],TCARRERA[CATEGORIA DEL SERVIDOR],0)</f>
        <v>0</v>
      </c>
      <c r="J507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7" s="48" t="str">
        <f>IF(ISTEXT(Tabla15[[#This Row],[CARRERA]]),Tabla15[[#This Row],[CARRERA]],Tabla15[[#This Row],[STATUS]])</f>
        <v>TEMPORALES</v>
      </c>
      <c r="L507" s="57">
        <v>35000</v>
      </c>
      <c r="M507" s="58"/>
      <c r="N507" s="57">
        <v>1064</v>
      </c>
      <c r="O507" s="57">
        <v>1004.5</v>
      </c>
      <c r="P507" s="25">
        <f>Tabla15[[#This Row],[sbruto]]-Tabla15[[#This Row],[ISR]]-Tabla15[[#This Row],[SFS]]-Tabla15[[#This Row],[AFP]]-Tabla15[[#This Row],[sneto]]</f>
        <v>25</v>
      </c>
      <c r="Q507" s="25">
        <v>32906.5</v>
      </c>
      <c r="R507" s="48" t="str">
        <f>_xlfn.XLOOKUP(Tabla15[[#This Row],[cedula]],Tabla8[Numero Documento],Tabla8[Gen])</f>
        <v>F</v>
      </c>
      <c r="S507" s="48" t="str">
        <f>_xlfn.XLOOKUP(Tabla15[[#This Row],[cedula]],Tabla8[Numero Documento],Tabla8[Lugar Funciones Codigo])</f>
        <v>01.83.00.09</v>
      </c>
    </row>
    <row r="508" spans="1:19" hidden="1">
      <c r="A508" s="48" t="s">
        <v>2539</v>
      </c>
      <c r="B508" s="48" t="s">
        <v>1866</v>
      </c>
      <c r="C508" s="48" t="s">
        <v>2570</v>
      </c>
      <c r="D508" s="48" t="str">
        <f>Tabla15[[#This Row],[cedula]]&amp;Tabla15[[#This Row],[prog]]&amp;LEFT(Tabla15[[#This Row],[TIPO]],3)</f>
        <v>4021537611801FIJ</v>
      </c>
      <c r="E508" s="48" t="s">
        <v>1613</v>
      </c>
      <c r="F508" s="48" t="s">
        <v>289</v>
      </c>
      <c r="G508" s="48" t="s">
        <v>283</v>
      </c>
      <c r="H508" s="48" t="s">
        <v>11</v>
      </c>
      <c r="I508" s="73">
        <f>_xlfn.XLOOKUP(Tabla15[[#This Row],[cedula]],TCARRERA[CEDULA],TCARRERA[CATEGORIA DEL SERVIDOR],0)</f>
        <v>0</v>
      </c>
      <c r="J508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8" s="48" t="str">
        <f>IF(ISTEXT(Tabla15[[#This Row],[CARRERA]]),Tabla15[[#This Row],[CARRERA]],Tabla15[[#This Row],[STATUS]])</f>
        <v>ESTATUTO SIMPLIFICADO</v>
      </c>
      <c r="L508" s="57">
        <v>35000</v>
      </c>
      <c r="M508" s="61"/>
      <c r="N508" s="57">
        <v>1064</v>
      </c>
      <c r="O508" s="57">
        <v>1004.5</v>
      </c>
      <c r="P508" s="25">
        <f>Tabla15[[#This Row],[sbruto]]-Tabla15[[#This Row],[ISR]]-Tabla15[[#This Row],[SFS]]-Tabla15[[#This Row],[AFP]]-Tabla15[[#This Row],[sneto]]</f>
        <v>25</v>
      </c>
      <c r="Q508" s="25">
        <v>32906.5</v>
      </c>
      <c r="R508" s="48" t="str">
        <f>_xlfn.XLOOKUP(Tabla15[[#This Row],[cedula]],Tabla8[Numero Documento],Tabla8[Gen])</f>
        <v>M</v>
      </c>
      <c r="S508" s="48" t="str">
        <f>_xlfn.XLOOKUP(Tabla15[[#This Row],[cedula]],Tabla8[Numero Documento],Tabla8[Lugar Funciones Codigo])</f>
        <v>01.83.00.09</v>
      </c>
    </row>
    <row r="509" spans="1:19" hidden="1">
      <c r="A509" s="48" t="s">
        <v>2539</v>
      </c>
      <c r="B509" s="48" t="s">
        <v>1813</v>
      </c>
      <c r="C509" s="48" t="s">
        <v>2570</v>
      </c>
      <c r="D509" s="48" t="str">
        <f>Tabla15[[#This Row],[cedula]]&amp;Tabla15[[#This Row],[prog]]&amp;LEFT(Tabla15[[#This Row],[TIPO]],3)</f>
        <v>0010391003001FIJ</v>
      </c>
      <c r="E509" s="48" t="s">
        <v>288</v>
      </c>
      <c r="F509" s="48" t="s">
        <v>289</v>
      </c>
      <c r="G509" s="48" t="s">
        <v>283</v>
      </c>
      <c r="H509" s="48" t="s">
        <v>11</v>
      </c>
      <c r="I509" s="73">
        <f>_xlfn.XLOOKUP(Tabla15[[#This Row],[cedula]],TCARRERA[CEDULA],TCARRERA[CATEGORIA DEL SERVIDOR],0)</f>
        <v>0</v>
      </c>
      <c r="J509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9" s="48" t="str">
        <f>IF(ISTEXT(Tabla15[[#This Row],[CARRERA]]),Tabla15[[#This Row],[CARRERA]],Tabla15[[#This Row],[STATUS]])</f>
        <v>ESTATUTO SIMPLIFICADO</v>
      </c>
      <c r="L509" s="57">
        <v>31500</v>
      </c>
      <c r="M509" s="61"/>
      <c r="N509" s="60">
        <v>957.6</v>
      </c>
      <c r="O509" s="60">
        <v>904.05</v>
      </c>
      <c r="P509" s="25">
        <f>Tabla15[[#This Row],[sbruto]]-Tabla15[[#This Row],[ISR]]-Tabla15[[#This Row],[SFS]]-Tabla15[[#This Row],[AFP]]-Tabla15[[#This Row],[sneto]]</f>
        <v>75.000000000003638</v>
      </c>
      <c r="Q509" s="25">
        <v>29563.35</v>
      </c>
      <c r="R509" s="48" t="str">
        <f>_xlfn.XLOOKUP(Tabla15[[#This Row],[cedula]],Tabla8[Numero Documento],Tabla8[Gen])</f>
        <v>M</v>
      </c>
      <c r="S509" s="48" t="str">
        <f>_xlfn.XLOOKUP(Tabla15[[#This Row],[cedula]],Tabla8[Numero Documento],Tabla8[Lugar Funciones Codigo])</f>
        <v>01.83.00.09</v>
      </c>
    </row>
    <row r="510" spans="1:19" hidden="1">
      <c r="A510" s="48" t="s">
        <v>2539</v>
      </c>
      <c r="B510" s="48" t="s">
        <v>1801</v>
      </c>
      <c r="C510" s="48" t="s">
        <v>2570</v>
      </c>
      <c r="D510" s="48" t="str">
        <f>Tabla15[[#This Row],[cedula]]&amp;Tabla15[[#This Row],[prog]]&amp;LEFT(Tabla15[[#This Row],[TIPO]],3)</f>
        <v>4024293863301FIJ</v>
      </c>
      <c r="E510" s="48" t="s">
        <v>1605</v>
      </c>
      <c r="F510" s="48" t="s">
        <v>287</v>
      </c>
      <c r="G510" s="48" t="s">
        <v>283</v>
      </c>
      <c r="H510" s="48" t="s">
        <v>11</v>
      </c>
      <c r="I510" s="73">
        <f>_xlfn.XLOOKUP(Tabla15[[#This Row],[cedula]],TCARRERA[CEDULA],TCARRERA[CATEGORIA DEL SERVIDOR],0)</f>
        <v>0</v>
      </c>
      <c r="J510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0" s="48" t="str">
        <f>IF(ISTEXT(Tabla15[[#This Row],[CARRERA]]),Tabla15[[#This Row],[CARRERA]],Tabla15[[#This Row],[STATUS]])</f>
        <v>ESTATUTO SIMPLIFICADO</v>
      </c>
      <c r="L510" s="57">
        <v>30000</v>
      </c>
      <c r="M510" s="61"/>
      <c r="N510" s="60">
        <v>912</v>
      </c>
      <c r="O510" s="60">
        <v>861</v>
      </c>
      <c r="P510" s="25">
        <f>Tabla15[[#This Row],[sbruto]]-Tabla15[[#This Row],[ISR]]-Tabla15[[#This Row],[SFS]]-Tabla15[[#This Row],[AFP]]-Tabla15[[#This Row],[sneto]]</f>
        <v>25</v>
      </c>
      <c r="Q510" s="25">
        <v>28202</v>
      </c>
      <c r="R510" s="48" t="str">
        <f>_xlfn.XLOOKUP(Tabla15[[#This Row],[cedula]],Tabla8[Numero Documento],Tabla8[Gen])</f>
        <v>M</v>
      </c>
      <c r="S510" s="48" t="str">
        <f>_xlfn.XLOOKUP(Tabla15[[#This Row],[cedula]],Tabla8[Numero Documento],Tabla8[Lugar Funciones Codigo])</f>
        <v>01.83.00.09</v>
      </c>
    </row>
    <row r="511" spans="1:19" hidden="1">
      <c r="A511" s="48" t="s">
        <v>2539</v>
      </c>
      <c r="B511" s="48" t="s">
        <v>1804</v>
      </c>
      <c r="C511" s="48" t="s">
        <v>2570</v>
      </c>
      <c r="D511" s="48" t="str">
        <f>Tabla15[[#This Row],[cedula]]&amp;Tabla15[[#This Row],[prog]]&amp;LEFT(Tabla15[[#This Row],[TIPO]],3)</f>
        <v>0340063594601FIJ</v>
      </c>
      <c r="E511" s="48" t="s">
        <v>1022</v>
      </c>
      <c r="F511" s="48" t="s">
        <v>287</v>
      </c>
      <c r="G511" s="48" t="s">
        <v>283</v>
      </c>
      <c r="H511" s="48" t="s">
        <v>11</v>
      </c>
      <c r="I511" s="73">
        <f>_xlfn.XLOOKUP(Tabla15[[#This Row],[cedula]],TCARRERA[CEDULA],TCARRERA[CATEGORIA DEL SERVIDOR],0)</f>
        <v>0</v>
      </c>
      <c r="J51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1" s="48" t="str">
        <f>IF(ISTEXT(Tabla15[[#This Row],[CARRERA]]),Tabla15[[#This Row],[CARRERA]],Tabla15[[#This Row],[STATUS]])</f>
        <v>ESTATUTO SIMPLIFICADO</v>
      </c>
      <c r="L511" s="57">
        <v>30000</v>
      </c>
      <c r="M511" s="61"/>
      <c r="N511" s="60">
        <v>912</v>
      </c>
      <c r="O511" s="60">
        <v>861</v>
      </c>
      <c r="P511" s="25">
        <f>Tabla15[[#This Row],[sbruto]]-Tabla15[[#This Row],[ISR]]-Tabla15[[#This Row],[SFS]]-Tabla15[[#This Row],[AFP]]-Tabla15[[#This Row],[sneto]]</f>
        <v>25</v>
      </c>
      <c r="Q511" s="25">
        <v>28202</v>
      </c>
      <c r="R511" s="48" t="str">
        <f>_xlfn.XLOOKUP(Tabla15[[#This Row],[cedula]],Tabla8[Numero Documento],Tabla8[Gen])</f>
        <v>F</v>
      </c>
      <c r="S511" s="48" t="str">
        <f>_xlfn.XLOOKUP(Tabla15[[#This Row],[cedula]],Tabla8[Numero Documento],Tabla8[Lugar Funciones Codigo])</f>
        <v>01.83.00.09</v>
      </c>
    </row>
    <row r="512" spans="1:19">
      <c r="A512" s="48" t="s">
        <v>2538</v>
      </c>
      <c r="B512" s="48" t="s">
        <v>2543</v>
      </c>
      <c r="C512" s="48" t="s">
        <v>2570</v>
      </c>
      <c r="D512" s="48" t="str">
        <f>Tabla15[[#This Row],[cedula]]&amp;Tabla15[[#This Row],[prog]]&amp;LEFT(Tabla15[[#This Row],[TIPO]],3)</f>
        <v>0011783781501TEM</v>
      </c>
      <c r="E512" s="48" t="s">
        <v>2554</v>
      </c>
      <c r="F512" s="48" t="s">
        <v>59</v>
      </c>
      <c r="G512" s="48" t="s">
        <v>311</v>
      </c>
      <c r="H512" s="48" t="s">
        <v>2795</v>
      </c>
      <c r="I512" s="73">
        <f>_xlfn.XLOOKUP(Tabla15[[#This Row],[cedula]],TCARRERA[CEDULA],TCARRERA[CATEGORIA DEL SERVIDOR],0)</f>
        <v>0</v>
      </c>
      <c r="J512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2" s="48" t="str">
        <f>IF(ISTEXT(Tabla15[[#This Row],[CARRERA]]),Tabla15[[#This Row],[CARRERA]],Tabla15[[#This Row],[STATUS]])</f>
        <v>TEMPORALES</v>
      </c>
      <c r="L512" s="57">
        <v>165000</v>
      </c>
      <c r="M512" s="61">
        <v>26656.82</v>
      </c>
      <c r="N512" s="57">
        <v>4943.8</v>
      </c>
      <c r="O512" s="57">
        <v>4735.5</v>
      </c>
      <c r="P512" s="25">
        <f>Tabla15[[#This Row],[sbruto]]-Tabla15[[#This Row],[ISR]]-Tabla15[[#This Row],[SFS]]-Tabla15[[#This Row],[AFP]]-Tabla15[[#This Row],[sneto]]</f>
        <v>3049.9000000000087</v>
      </c>
      <c r="Q512" s="25">
        <v>125613.98</v>
      </c>
      <c r="R512" s="48" t="str">
        <f>_xlfn.XLOOKUP(Tabla15[[#This Row],[cedula]],Tabla8[Numero Documento],Tabla8[Gen])</f>
        <v>F</v>
      </c>
      <c r="S512" s="48" t="str">
        <f>_xlfn.XLOOKUP(Tabla15[[#This Row],[cedula]],Tabla8[Numero Documento],Tabla8[Lugar Funciones Codigo])</f>
        <v>01.83.00.10</v>
      </c>
    </row>
    <row r="513" spans="1:19">
      <c r="A513" s="48" t="s">
        <v>2538</v>
      </c>
      <c r="B513" s="48" t="s">
        <v>3268</v>
      </c>
      <c r="C513" s="48" t="s">
        <v>2570</v>
      </c>
      <c r="D513" s="48" t="str">
        <f>Tabla15[[#This Row],[cedula]]&amp;Tabla15[[#This Row],[prog]]&amp;LEFT(Tabla15[[#This Row],[TIPO]],3)</f>
        <v>4023090828301TEM</v>
      </c>
      <c r="E513" s="48" t="s">
        <v>3289</v>
      </c>
      <c r="F513" s="48" t="s">
        <v>2701</v>
      </c>
      <c r="G513" s="48" t="s">
        <v>311</v>
      </c>
      <c r="H513" s="48" t="s">
        <v>2795</v>
      </c>
      <c r="I513" s="73">
        <f>_xlfn.XLOOKUP(Tabla15[[#This Row],[cedula]],TCARRERA[CEDULA],TCARRERA[CATEGORIA DEL SERVIDOR],0)</f>
        <v>0</v>
      </c>
      <c r="J513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3" s="48" t="str">
        <f>IF(ISTEXT(Tabla15[[#This Row],[CARRERA]]),Tabla15[[#This Row],[CARRERA]],Tabla15[[#This Row],[STATUS]])</f>
        <v>TEMPORALES</v>
      </c>
      <c r="L513" s="57">
        <v>70000</v>
      </c>
      <c r="M513" s="58">
        <v>5368.48</v>
      </c>
      <c r="N513" s="57">
        <v>2128</v>
      </c>
      <c r="O513" s="57">
        <v>2009</v>
      </c>
      <c r="P513" s="25">
        <f>Tabla15[[#This Row],[sbruto]]-Tabla15[[#This Row],[ISR]]-Tabla15[[#This Row],[SFS]]-Tabla15[[#This Row],[AFP]]-Tabla15[[#This Row],[sneto]]</f>
        <v>25.000000000007276</v>
      </c>
      <c r="Q513" s="25">
        <v>60469.52</v>
      </c>
      <c r="R513" s="48" t="str">
        <f>_xlfn.XLOOKUP(Tabla15[[#This Row],[cedula]],Tabla8[Numero Documento],Tabla8[Gen])</f>
        <v>F</v>
      </c>
      <c r="S513" s="48" t="str">
        <f>_xlfn.XLOOKUP(Tabla15[[#This Row],[cedula]],Tabla8[Numero Documento],Tabla8[Lugar Funciones Codigo])</f>
        <v>01.83.00.10</v>
      </c>
    </row>
    <row r="514" spans="1:19" hidden="1">
      <c r="A514" s="48" t="s">
        <v>2539</v>
      </c>
      <c r="B514" s="48" t="s">
        <v>1853</v>
      </c>
      <c r="C514" s="48" t="s">
        <v>2570</v>
      </c>
      <c r="D514" s="48" t="str">
        <f>Tabla15[[#This Row],[cedula]]&amp;Tabla15[[#This Row],[prog]]&amp;LEFT(Tabla15[[#This Row],[TIPO]],3)</f>
        <v>2280001178901FIJ</v>
      </c>
      <c r="E514" s="48" t="s">
        <v>905</v>
      </c>
      <c r="F514" s="48" t="s">
        <v>254</v>
      </c>
      <c r="G514" s="48" t="s">
        <v>311</v>
      </c>
      <c r="H514" s="48" t="s">
        <v>11</v>
      </c>
      <c r="I514" s="73">
        <f>_xlfn.XLOOKUP(Tabla15[[#This Row],[cedula]],TCARRERA[CEDULA],TCARRERA[CATEGORIA DEL SERVIDOR],0)</f>
        <v>0</v>
      </c>
      <c r="J51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14" s="48" t="str">
        <f>IF(ISTEXT(Tabla15[[#This Row],[CARRERA]]),Tabla15[[#This Row],[CARRERA]],Tabla15[[#This Row],[STATUS]])</f>
        <v>FIJO</v>
      </c>
      <c r="L514" s="57">
        <v>65000</v>
      </c>
      <c r="M514" s="61">
        <v>4427.58</v>
      </c>
      <c r="N514" s="57">
        <v>1976</v>
      </c>
      <c r="O514" s="57">
        <v>1865.5</v>
      </c>
      <c r="P514" s="25">
        <f>Tabla15[[#This Row],[sbruto]]-Tabla15[[#This Row],[ISR]]-Tabla15[[#This Row],[SFS]]-Tabla15[[#This Row],[AFP]]-Tabla15[[#This Row],[sneto]]</f>
        <v>25</v>
      </c>
      <c r="Q514" s="25">
        <v>56705.919999999998</v>
      </c>
      <c r="R514" s="48" t="str">
        <f>_xlfn.XLOOKUP(Tabla15[[#This Row],[cedula]],Tabla8[Numero Documento],Tabla8[Gen])</f>
        <v>F</v>
      </c>
      <c r="S514" s="48" t="str">
        <f>_xlfn.XLOOKUP(Tabla15[[#This Row],[cedula]],Tabla8[Numero Documento],Tabla8[Lugar Funciones Codigo])</f>
        <v>01.83.00.10</v>
      </c>
    </row>
    <row r="515" spans="1:19">
      <c r="A515" s="48" t="s">
        <v>2538</v>
      </c>
      <c r="B515" s="48" t="s">
        <v>3254</v>
      </c>
      <c r="C515" s="48" t="s">
        <v>2570</v>
      </c>
      <c r="D515" s="48" t="str">
        <f>Tabla15[[#This Row],[cedula]]&amp;Tabla15[[#This Row],[prog]]&amp;LEFT(Tabla15[[#This Row],[TIPO]],3)</f>
        <v>0011834357301TEM</v>
      </c>
      <c r="E515" s="48" t="s">
        <v>3275</v>
      </c>
      <c r="F515" s="48" t="s">
        <v>2701</v>
      </c>
      <c r="G515" s="48" t="s">
        <v>311</v>
      </c>
      <c r="H515" s="48" t="s">
        <v>2795</v>
      </c>
      <c r="I515" s="73">
        <f>_xlfn.XLOOKUP(Tabla15[[#This Row],[cedula]],TCARRERA[CEDULA],TCARRERA[CATEGORIA DEL SERVIDOR],0)</f>
        <v>0</v>
      </c>
      <c r="J51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5" s="48" t="str">
        <f>IF(ISTEXT(Tabla15[[#This Row],[CARRERA]]),Tabla15[[#This Row],[CARRERA]],Tabla15[[#This Row],[STATUS]])</f>
        <v>TEMPORALES</v>
      </c>
      <c r="L515" s="57">
        <v>60000</v>
      </c>
      <c r="M515" s="60">
        <v>3486.68</v>
      </c>
      <c r="N515" s="57">
        <v>1824</v>
      </c>
      <c r="O515" s="57">
        <v>1722</v>
      </c>
      <c r="P515" s="25">
        <f>Tabla15[[#This Row],[sbruto]]-Tabla15[[#This Row],[ISR]]-Tabla15[[#This Row],[SFS]]-Tabla15[[#This Row],[AFP]]-Tabla15[[#This Row],[sneto]]</f>
        <v>25</v>
      </c>
      <c r="Q515" s="25">
        <v>52942.32</v>
      </c>
      <c r="R515" s="48" t="str">
        <f>_xlfn.XLOOKUP(Tabla15[[#This Row],[cedula]],Tabla8[Numero Documento],Tabla8[Gen])</f>
        <v>F</v>
      </c>
      <c r="S515" s="48" t="str">
        <f>_xlfn.XLOOKUP(Tabla15[[#This Row],[cedula]],Tabla8[Numero Documento],Tabla8[Lugar Funciones Codigo])</f>
        <v>01.83.00.10</v>
      </c>
    </row>
    <row r="516" spans="1:19">
      <c r="A516" s="48" t="s">
        <v>2538</v>
      </c>
      <c r="B516" s="48" t="s">
        <v>3057</v>
      </c>
      <c r="C516" s="48" t="s">
        <v>2570</v>
      </c>
      <c r="D516" s="48" t="str">
        <f>Tabla15[[#This Row],[cedula]]&amp;Tabla15[[#This Row],[prog]]&amp;LEFT(Tabla15[[#This Row],[TIPO]],3)</f>
        <v>2290002120901TEM</v>
      </c>
      <c r="E516" s="48" t="s">
        <v>3056</v>
      </c>
      <c r="F516" s="48" t="s">
        <v>2701</v>
      </c>
      <c r="G516" s="48" t="s">
        <v>311</v>
      </c>
      <c r="H516" s="48" t="s">
        <v>2795</v>
      </c>
      <c r="I516" s="73">
        <f>_xlfn.XLOOKUP(Tabla15[[#This Row],[cedula]],TCARRERA[CEDULA],TCARRERA[CATEGORIA DEL SERVIDOR],0)</f>
        <v>0</v>
      </c>
      <c r="J516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6" s="48" t="str">
        <f>IF(ISTEXT(Tabla15[[#This Row],[CARRERA]]),Tabla15[[#This Row],[CARRERA]],Tabla15[[#This Row],[STATUS]])</f>
        <v>TEMPORALES</v>
      </c>
      <c r="L516" s="57">
        <v>50000</v>
      </c>
      <c r="M516" s="58">
        <v>1854</v>
      </c>
      <c r="N516" s="57">
        <v>1520</v>
      </c>
      <c r="O516" s="57">
        <v>1435</v>
      </c>
      <c r="P516" s="25">
        <f>Tabla15[[#This Row],[sbruto]]-Tabla15[[#This Row],[ISR]]-Tabla15[[#This Row],[SFS]]-Tabla15[[#This Row],[AFP]]-Tabla15[[#This Row],[sneto]]</f>
        <v>25</v>
      </c>
      <c r="Q516" s="25">
        <v>45166</v>
      </c>
      <c r="R516" s="48" t="str">
        <f>_xlfn.XLOOKUP(Tabla15[[#This Row],[cedula]],Tabla8[Numero Documento],Tabla8[Gen])</f>
        <v>F</v>
      </c>
      <c r="S516" s="48" t="str">
        <f>_xlfn.XLOOKUP(Tabla15[[#This Row],[cedula]],Tabla8[Numero Documento],Tabla8[Lugar Funciones Codigo])</f>
        <v>01.83.00.10</v>
      </c>
    </row>
    <row r="517" spans="1:19" hidden="1">
      <c r="A517" s="48" t="s">
        <v>2539</v>
      </c>
      <c r="B517" s="48" t="s">
        <v>1905</v>
      </c>
      <c r="C517" s="48" t="s">
        <v>2570</v>
      </c>
      <c r="D517" s="48" t="str">
        <f>Tabla15[[#This Row],[cedula]]&amp;Tabla15[[#This Row],[prog]]&amp;LEFT(Tabla15[[#This Row],[TIPO]],3)</f>
        <v>4022325076801FIJ</v>
      </c>
      <c r="E517" s="48" t="s">
        <v>885</v>
      </c>
      <c r="F517" s="48" t="s">
        <v>10</v>
      </c>
      <c r="G517" s="48" t="s">
        <v>311</v>
      </c>
      <c r="H517" s="48" t="s">
        <v>11</v>
      </c>
      <c r="I517" s="73">
        <f>_xlfn.XLOOKUP(Tabla15[[#This Row],[cedula]],TCARRERA[CEDULA],TCARRERA[CATEGORIA DEL SERVIDOR],0)</f>
        <v>0</v>
      </c>
      <c r="J51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7" s="48" t="str">
        <f>IF(ISTEXT(Tabla15[[#This Row],[CARRERA]]),Tabla15[[#This Row],[CARRERA]],Tabla15[[#This Row],[STATUS]])</f>
        <v>ESTATUTO SIMPLIFICADO</v>
      </c>
      <c r="L517" s="57">
        <v>35000</v>
      </c>
      <c r="M517" s="57"/>
      <c r="N517" s="57">
        <v>1064</v>
      </c>
      <c r="O517" s="57">
        <v>1004.5</v>
      </c>
      <c r="P517" s="25">
        <f>Tabla15[[#This Row],[sbruto]]-Tabla15[[#This Row],[ISR]]-Tabla15[[#This Row],[SFS]]-Tabla15[[#This Row],[AFP]]-Tabla15[[#This Row],[sneto]]</f>
        <v>25</v>
      </c>
      <c r="Q517" s="25">
        <v>32906.5</v>
      </c>
      <c r="R517" s="48" t="str">
        <f>_xlfn.XLOOKUP(Tabla15[[#This Row],[cedula]],Tabla8[Numero Documento],Tabla8[Gen])</f>
        <v>F</v>
      </c>
      <c r="S517" s="48" t="str">
        <f>_xlfn.XLOOKUP(Tabla15[[#This Row],[cedula]],Tabla8[Numero Documento],Tabla8[Lugar Funciones Codigo])</f>
        <v>01.83.00.10</v>
      </c>
    </row>
    <row r="518" spans="1:19" hidden="1">
      <c r="A518" s="48" t="s">
        <v>2539</v>
      </c>
      <c r="B518" s="48" t="s">
        <v>1213</v>
      </c>
      <c r="C518" s="48" t="s">
        <v>2570</v>
      </c>
      <c r="D518" s="48" t="str">
        <f>Tabla15[[#This Row],[cedula]]&amp;Tabla15[[#This Row],[prog]]&amp;LEFT(Tabla15[[#This Row],[TIPO]],3)</f>
        <v>2230068705401FIJ</v>
      </c>
      <c r="E518" s="48" t="s">
        <v>377</v>
      </c>
      <c r="F518" s="48" t="s">
        <v>338</v>
      </c>
      <c r="G518" s="48" t="s">
        <v>311</v>
      </c>
      <c r="H518" s="48" t="s">
        <v>11</v>
      </c>
      <c r="I518" s="73" t="str">
        <f>_xlfn.XLOOKUP(Tabla15[[#This Row],[cedula]],TCARRERA[CEDULA],TCARRERA[CATEGORIA DEL SERVIDOR],0)</f>
        <v>CARRERA ADMINISTRATIVA</v>
      </c>
      <c r="J51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18" s="48" t="str">
        <f>IF(ISTEXT(Tabla15[[#This Row],[CARRERA]]),Tabla15[[#This Row],[CARRERA]],Tabla15[[#This Row],[STATUS]])</f>
        <v>CARRERA ADMINISTRATIVA</v>
      </c>
      <c r="L518" s="57">
        <v>28000</v>
      </c>
      <c r="M518" s="61"/>
      <c r="N518" s="57">
        <v>851.2</v>
      </c>
      <c r="O518" s="57">
        <v>803.6</v>
      </c>
      <c r="P518" s="25">
        <f>Tabla15[[#This Row],[sbruto]]-Tabla15[[#This Row],[ISR]]-Tabla15[[#This Row],[SFS]]-Tabla15[[#This Row],[AFP]]-Tabla15[[#This Row],[sneto]]</f>
        <v>3149.9000000000015</v>
      </c>
      <c r="Q518" s="25">
        <v>23195.3</v>
      </c>
      <c r="R518" s="48" t="str">
        <f>_xlfn.XLOOKUP(Tabla15[[#This Row],[cedula]],Tabla8[Numero Documento],Tabla8[Gen])</f>
        <v>F</v>
      </c>
      <c r="S518" s="48" t="str">
        <f>_xlfn.XLOOKUP(Tabla15[[#This Row],[cedula]],Tabla8[Numero Documento],Tabla8[Lugar Funciones Codigo])</f>
        <v>01.83.00.10</v>
      </c>
    </row>
    <row r="519" spans="1:19" hidden="1">
      <c r="A519" s="48" t="s">
        <v>3332</v>
      </c>
      <c r="B519" s="48" t="s">
        <v>2024</v>
      </c>
      <c r="C519" s="48" t="s">
        <v>2570</v>
      </c>
      <c r="D519" s="48" t="str">
        <f>Tabla15[[#This Row],[cedula]]&amp;Tabla15[[#This Row],[prog]]&amp;LEFT(Tabla15[[#This Row],[TIPO]],3)</f>
        <v>4022078042901INT</v>
      </c>
      <c r="E519" s="48" t="s">
        <v>888</v>
      </c>
      <c r="F519" s="48" t="s">
        <v>360</v>
      </c>
      <c r="G519" s="48" t="s">
        <v>3334</v>
      </c>
      <c r="H519" s="48" t="s">
        <v>3333</v>
      </c>
      <c r="I519" s="73">
        <f>_xlfn.XLOOKUP(Tabla15[[#This Row],[cedula]],TCARRERA[CEDULA],TCARRERA[CATEGORIA DEL SERVIDOR],0)</f>
        <v>0</v>
      </c>
      <c r="J519" s="48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519" s="48" t="str">
        <f>IF(ISTEXT(Tabla15[[#This Row],[CARRERA]]),Tabla15[[#This Row],[CARRERA]],Tabla15[[#This Row],[STATUS]])</f>
        <v>INTERINATO</v>
      </c>
      <c r="L519" s="57">
        <v>25000</v>
      </c>
      <c r="M519" s="61"/>
      <c r="N519" s="57">
        <v>717.5</v>
      </c>
      <c r="O519" s="57">
        <v>760</v>
      </c>
      <c r="P519" s="25">
        <f>Tabla15[[#This Row],[sbruto]]-Tabla15[[#This Row],[ISR]]-Tabla15[[#This Row],[SFS]]-Tabla15[[#This Row],[AFP]]-Tabla15[[#This Row],[sneto]]</f>
        <v>0</v>
      </c>
      <c r="Q519" s="25">
        <v>23522.5</v>
      </c>
      <c r="R519" s="48" t="str">
        <f>_xlfn.XLOOKUP(Tabla15[[#This Row],[cedula]],Tabla8[Numero Documento],Tabla8[Gen])</f>
        <v>M</v>
      </c>
      <c r="S519" s="48" t="str">
        <f>_xlfn.XLOOKUP(Tabla15[[#This Row],[cedula]],Tabla8[Numero Documento],Tabla8[Lugar Funciones Codigo])</f>
        <v>01.83.00.10</v>
      </c>
    </row>
    <row r="520" spans="1:19" hidden="1">
      <c r="A520" s="48" t="s">
        <v>2539</v>
      </c>
      <c r="B520" s="48" t="s">
        <v>2024</v>
      </c>
      <c r="C520" s="48" t="s">
        <v>2570</v>
      </c>
      <c r="D520" s="48" t="str">
        <f>Tabla15[[#This Row],[cedula]]&amp;Tabla15[[#This Row],[prog]]&amp;LEFT(Tabla15[[#This Row],[TIPO]],3)</f>
        <v>4022078042901FIJ</v>
      </c>
      <c r="E520" s="48" t="s">
        <v>888</v>
      </c>
      <c r="F520" s="48" t="s">
        <v>360</v>
      </c>
      <c r="G520" s="48" t="s">
        <v>311</v>
      </c>
      <c r="H520" s="48" t="s">
        <v>11</v>
      </c>
      <c r="I520" s="73">
        <f>_xlfn.XLOOKUP(Tabla15[[#This Row],[cedula]],TCARRERA[CEDULA],TCARRERA[CATEGORIA DEL SERVIDOR],0)</f>
        <v>0</v>
      </c>
      <c r="J52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20" s="48" t="str">
        <f>IF(ISTEXT(Tabla15[[#This Row],[CARRERA]]),Tabla15[[#This Row],[CARRERA]],Tabla15[[#This Row],[STATUS]])</f>
        <v>FIJO</v>
      </c>
      <c r="L520" s="57">
        <v>25000</v>
      </c>
      <c r="M520" s="58"/>
      <c r="N520" s="57">
        <v>760</v>
      </c>
      <c r="O520" s="57">
        <v>717.5</v>
      </c>
      <c r="P520" s="25">
        <f>Tabla15[[#This Row],[sbruto]]-Tabla15[[#This Row],[ISR]]-Tabla15[[#This Row],[SFS]]-Tabla15[[#This Row],[AFP]]-Tabla15[[#This Row],[sneto]]</f>
        <v>25</v>
      </c>
      <c r="Q520" s="25">
        <v>23497.5</v>
      </c>
      <c r="R520" s="48" t="str">
        <f>_xlfn.XLOOKUP(Tabla15[[#This Row],[cedula]],Tabla8[Numero Documento],Tabla8[Gen])</f>
        <v>M</v>
      </c>
      <c r="S520" s="48" t="str">
        <f>_xlfn.XLOOKUP(Tabla15[[#This Row],[cedula]],Tabla8[Numero Documento],Tabla8[Lugar Funciones Codigo])</f>
        <v>01.83.00.10</v>
      </c>
    </row>
    <row r="521" spans="1:19" hidden="1">
      <c r="A521" s="48" t="s">
        <v>3189</v>
      </c>
      <c r="B521" s="48" t="s">
        <v>1213</v>
      </c>
      <c r="C521" s="48" t="s">
        <v>2570</v>
      </c>
      <c r="D521" s="48" t="str">
        <f>Tabla15[[#This Row],[cedula]]&amp;Tabla15[[#This Row],[prog]]&amp;LEFT(Tabla15[[#This Row],[TIPO]],3)</f>
        <v>2230068705401SUP</v>
      </c>
      <c r="E521" s="48" t="s">
        <v>377</v>
      </c>
      <c r="F521" s="48" t="s">
        <v>338</v>
      </c>
      <c r="G521" s="48" t="s">
        <v>3312</v>
      </c>
      <c r="H521" s="48" t="s">
        <v>2885</v>
      </c>
      <c r="I521" s="73" t="str">
        <f>_xlfn.XLOOKUP(Tabla15[[#This Row],[cedula]],TCARRERA[CEDULA],TCARRERA[CATEGORIA DEL SERVIDOR],0)</f>
        <v>CARRERA ADMINISTRATIVA</v>
      </c>
      <c r="J521" s="48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21" s="48" t="str">
        <f>IF(ISTEXT(Tabla15[[#This Row],[CARRERA]]),Tabla15[[#This Row],[CARRERA]],Tabla15[[#This Row],[STATUS]])</f>
        <v>CARRERA ADMINISTRATIVA</v>
      </c>
      <c r="L521" s="57">
        <v>22000</v>
      </c>
      <c r="M521" s="60">
        <v>1400.26</v>
      </c>
      <c r="N521" s="57">
        <v>631.4</v>
      </c>
      <c r="O521" s="57">
        <v>668.8</v>
      </c>
      <c r="P521" s="25">
        <f>Tabla15[[#This Row],[sbruto]]-Tabla15[[#This Row],[ISR]]-Tabla15[[#This Row],[SFS]]-Tabla15[[#This Row],[AFP]]-Tabla15[[#This Row],[sneto]]</f>
        <v>0</v>
      </c>
      <c r="Q521" s="25">
        <v>19299.54</v>
      </c>
      <c r="R521" s="48" t="str">
        <f>_xlfn.XLOOKUP(Tabla15[[#This Row],[cedula]],Tabla8[Numero Documento],Tabla8[Gen])</f>
        <v>F</v>
      </c>
      <c r="S521" s="48" t="str">
        <f>_xlfn.XLOOKUP(Tabla15[[#This Row],[cedula]],Tabla8[Numero Documento],Tabla8[Lugar Funciones Codigo])</f>
        <v>01.83.00.10</v>
      </c>
    </row>
    <row r="522" spans="1:19" hidden="1">
      <c r="A522" s="48" t="s">
        <v>3332</v>
      </c>
      <c r="B522" s="48" t="s">
        <v>1905</v>
      </c>
      <c r="C522" s="48" t="s">
        <v>2570</v>
      </c>
      <c r="D522" s="48" t="str">
        <f>Tabla15[[#This Row],[cedula]]&amp;Tabla15[[#This Row],[prog]]&amp;LEFT(Tabla15[[#This Row],[TIPO]],3)</f>
        <v>4022325076801INT</v>
      </c>
      <c r="E522" s="48" t="s">
        <v>885</v>
      </c>
      <c r="F522" s="48" t="s">
        <v>10</v>
      </c>
      <c r="G522" s="48" t="s">
        <v>3312</v>
      </c>
      <c r="H522" s="48" t="s">
        <v>3333</v>
      </c>
      <c r="I522" s="73">
        <f>_xlfn.XLOOKUP(Tabla15[[#This Row],[cedula]],TCARRERA[CEDULA],TCARRERA[CATEGORIA DEL SERVIDOR],0)</f>
        <v>0</v>
      </c>
      <c r="J522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2" s="48" t="str">
        <f>IF(ISTEXT(Tabla15[[#This Row],[CARRERA]]),Tabla15[[#This Row],[CARRERA]],Tabla15[[#This Row],[STATUS]])</f>
        <v>ESTATUTO SIMPLIFICADO</v>
      </c>
      <c r="L522" s="57">
        <v>13000</v>
      </c>
      <c r="M522" s="58"/>
      <c r="N522" s="57">
        <v>373.1</v>
      </c>
      <c r="O522" s="57">
        <v>395.2</v>
      </c>
      <c r="P522" s="25">
        <f>Tabla15[[#This Row],[sbruto]]-Tabla15[[#This Row],[ISR]]-Tabla15[[#This Row],[SFS]]-Tabla15[[#This Row],[AFP]]-Tabla15[[#This Row],[sneto]]</f>
        <v>0</v>
      </c>
      <c r="Q522" s="25">
        <v>12231.7</v>
      </c>
      <c r="R522" s="48" t="str">
        <f>_xlfn.XLOOKUP(Tabla15[[#This Row],[cedula]],Tabla8[Numero Documento],Tabla8[Gen])</f>
        <v>F</v>
      </c>
      <c r="S522" s="48" t="str">
        <f>_xlfn.XLOOKUP(Tabla15[[#This Row],[cedula]],Tabla8[Numero Documento],Tabla8[Lugar Funciones Codigo])</f>
        <v>01.83.00.10</v>
      </c>
    </row>
    <row r="523" spans="1:19">
      <c r="A523" s="48" t="s">
        <v>2538</v>
      </c>
      <c r="B523" s="48" t="s">
        <v>2818</v>
      </c>
      <c r="C523" s="48" t="s">
        <v>2570</v>
      </c>
      <c r="D523" s="48" t="str">
        <f>Tabla15[[#This Row],[cedula]]&amp;Tabla15[[#This Row],[prog]]&amp;LEFT(Tabla15[[#This Row],[TIPO]],3)</f>
        <v>4022496884801TEM</v>
      </c>
      <c r="E523" s="48" t="s">
        <v>2817</v>
      </c>
      <c r="F523" s="48" t="s">
        <v>129</v>
      </c>
      <c r="G523" s="48" t="s">
        <v>3318</v>
      </c>
      <c r="H523" s="48" t="s">
        <v>2795</v>
      </c>
      <c r="I523" s="73">
        <f>_xlfn.XLOOKUP(Tabla15[[#This Row],[cedula]],TCARRERA[CEDULA],TCARRERA[CATEGORIA DEL SERVIDOR],0)</f>
        <v>0</v>
      </c>
      <c r="J523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3" s="48" t="str">
        <f>IF(ISTEXT(Tabla15[[#This Row],[CARRERA]]),Tabla15[[#This Row],[CARRERA]],Tabla15[[#This Row],[STATUS]])</f>
        <v>TEMPORALES</v>
      </c>
      <c r="L523" s="57">
        <v>115000</v>
      </c>
      <c r="M523" s="61">
        <v>15633.74</v>
      </c>
      <c r="N523" s="57">
        <v>3496</v>
      </c>
      <c r="O523" s="57">
        <v>3300.5</v>
      </c>
      <c r="P523" s="25">
        <f>Tabla15[[#This Row],[sbruto]]-Tabla15[[#This Row],[ISR]]-Tabla15[[#This Row],[SFS]]-Tabla15[[#This Row],[AFP]]-Tabla15[[#This Row],[sneto]]</f>
        <v>25</v>
      </c>
      <c r="Q523" s="25">
        <v>92544.76</v>
      </c>
      <c r="R523" s="48" t="str">
        <f>_xlfn.XLOOKUP(Tabla15[[#This Row],[cedula]],Tabla8[Numero Documento],Tabla8[Gen])</f>
        <v>F</v>
      </c>
      <c r="S523" s="48" t="str">
        <f>_xlfn.XLOOKUP(Tabla15[[#This Row],[cedula]],Tabla8[Numero Documento],Tabla8[Lugar Funciones Codigo])</f>
        <v>01.83.00.10.00.01</v>
      </c>
    </row>
    <row r="524" spans="1:19" hidden="1">
      <c r="A524" s="48" t="s">
        <v>2539</v>
      </c>
      <c r="B524" s="48" t="s">
        <v>1134</v>
      </c>
      <c r="C524" s="48" t="s">
        <v>2570</v>
      </c>
      <c r="D524" s="48" t="str">
        <f>Tabla15[[#This Row],[cedula]]&amp;Tabla15[[#This Row],[prog]]&amp;LEFT(Tabla15[[#This Row],[TIPO]],3)</f>
        <v>0010882499601FIJ</v>
      </c>
      <c r="E524" s="48" t="s">
        <v>229</v>
      </c>
      <c r="F524" s="48" t="s">
        <v>129</v>
      </c>
      <c r="G524" s="48" t="s">
        <v>227</v>
      </c>
      <c r="H524" s="48" t="s">
        <v>11</v>
      </c>
      <c r="I524" s="73" t="str">
        <f>_xlfn.XLOOKUP(Tabla15[[#This Row],[cedula]],TCARRERA[CEDULA],TCARRERA[CATEGORIA DEL SERVIDOR],0)</f>
        <v>CARRERA ADMINISTRATIVA</v>
      </c>
      <c r="J52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24" s="48" t="str">
        <f>IF(ISTEXT(Tabla15[[#This Row],[CARRERA]]),Tabla15[[#This Row],[CARRERA]],Tabla15[[#This Row],[STATUS]])</f>
        <v>CARRERA ADMINISTRATIVA</v>
      </c>
      <c r="L524" s="57">
        <v>115000</v>
      </c>
      <c r="M524" s="58">
        <v>15633.74</v>
      </c>
      <c r="N524" s="57">
        <v>3496</v>
      </c>
      <c r="O524" s="57">
        <v>3300.5</v>
      </c>
      <c r="P524" s="25">
        <f>Tabla15[[#This Row],[sbruto]]-Tabla15[[#This Row],[ISR]]-Tabla15[[#This Row],[SFS]]-Tabla15[[#This Row],[AFP]]-Tabla15[[#This Row],[sneto]]</f>
        <v>29624.729999999996</v>
      </c>
      <c r="Q524" s="25">
        <v>62945.03</v>
      </c>
      <c r="R524" s="48" t="str">
        <f>_xlfn.XLOOKUP(Tabla15[[#This Row],[cedula]],Tabla8[Numero Documento],Tabla8[Gen])</f>
        <v>F</v>
      </c>
      <c r="S524" s="48" t="str">
        <f>_xlfn.XLOOKUP(Tabla15[[#This Row],[cedula]],Tabla8[Numero Documento],Tabla8[Lugar Funciones Codigo])</f>
        <v>01.83.00.10.00.02</v>
      </c>
    </row>
    <row r="525" spans="1:19">
      <c r="A525" s="48" t="s">
        <v>2538</v>
      </c>
      <c r="B525" s="48" t="s">
        <v>2306</v>
      </c>
      <c r="C525" s="48" t="s">
        <v>2570</v>
      </c>
      <c r="D525" s="48" t="str">
        <f>Tabla15[[#This Row],[cedula]]&amp;Tabla15[[#This Row],[prog]]&amp;LEFT(Tabla15[[#This Row],[TIPO]],3)</f>
        <v>0470108151701TEM</v>
      </c>
      <c r="E525" s="48" t="s">
        <v>881</v>
      </c>
      <c r="F525" s="48" t="s">
        <v>2692</v>
      </c>
      <c r="G525" s="48" t="s">
        <v>227</v>
      </c>
      <c r="H525" s="48" t="s">
        <v>2795</v>
      </c>
      <c r="I525" s="73">
        <f>_xlfn.XLOOKUP(Tabla15[[#This Row],[cedula]],TCARRERA[CEDULA],TCARRERA[CATEGORIA DEL SERVIDOR],0)</f>
        <v>0</v>
      </c>
      <c r="J52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5" s="48" t="str">
        <f>IF(ISTEXT(Tabla15[[#This Row],[CARRERA]]),Tabla15[[#This Row],[CARRERA]],Tabla15[[#This Row],[STATUS]])</f>
        <v>TEMPORALES</v>
      </c>
      <c r="L525" s="57">
        <v>70000</v>
      </c>
      <c r="M525" s="61">
        <v>5065.99</v>
      </c>
      <c r="N525" s="60">
        <v>2128</v>
      </c>
      <c r="O525" s="60">
        <v>2009</v>
      </c>
      <c r="P525" s="25">
        <f>Tabla15[[#This Row],[sbruto]]-Tabla15[[#This Row],[ISR]]-Tabla15[[#This Row],[SFS]]-Tabla15[[#This Row],[AFP]]-Tabla15[[#This Row],[sneto]]</f>
        <v>1537.4500000000044</v>
      </c>
      <c r="Q525" s="25">
        <v>59259.56</v>
      </c>
      <c r="R525" s="48" t="str">
        <f>_xlfn.XLOOKUP(Tabla15[[#This Row],[cedula]],Tabla8[Numero Documento],Tabla8[Gen])</f>
        <v>F</v>
      </c>
      <c r="S525" s="48" t="str">
        <f>_xlfn.XLOOKUP(Tabla15[[#This Row],[cedula]],Tabla8[Numero Documento],Tabla8[Lugar Funciones Codigo])</f>
        <v>01.83.00.10.00.02</v>
      </c>
    </row>
    <row r="526" spans="1:19" hidden="1">
      <c r="A526" s="48" t="s">
        <v>2539</v>
      </c>
      <c r="B526" s="48" t="s">
        <v>1156</v>
      </c>
      <c r="C526" s="48" t="s">
        <v>2570</v>
      </c>
      <c r="D526" s="48" t="str">
        <f>Tabla15[[#This Row],[cedula]]&amp;Tabla15[[#This Row],[prog]]&amp;LEFT(Tabla15[[#This Row],[TIPO]],3)</f>
        <v>2230024512701FIJ</v>
      </c>
      <c r="E526" s="48" t="s">
        <v>207</v>
      </c>
      <c r="F526" s="48" t="s">
        <v>10</v>
      </c>
      <c r="G526" s="48" t="s">
        <v>1737</v>
      </c>
      <c r="H526" s="48" t="s">
        <v>11</v>
      </c>
      <c r="I526" s="73" t="str">
        <f>_xlfn.XLOOKUP(Tabla15[[#This Row],[cedula]],TCARRERA[CEDULA],TCARRERA[CATEGORIA DEL SERVIDOR],0)</f>
        <v>CARRERA ADMINISTRATIVA</v>
      </c>
      <c r="J52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6" s="48" t="str">
        <f>IF(ISTEXT(Tabla15[[#This Row],[CARRERA]]),Tabla15[[#This Row],[CARRERA]],Tabla15[[#This Row],[STATUS]])</f>
        <v>CARRERA ADMINISTRATIVA</v>
      </c>
      <c r="L526" s="57">
        <v>45000</v>
      </c>
      <c r="M526" s="58">
        <v>5065.96</v>
      </c>
      <c r="N526" s="57">
        <v>1368</v>
      </c>
      <c r="O526" s="57">
        <v>1291.5</v>
      </c>
      <c r="P526" s="25">
        <f>Tabla15[[#This Row],[sbruto]]-Tabla15[[#This Row],[ISR]]-Tabla15[[#This Row],[SFS]]-Tabla15[[#This Row],[AFP]]-Tabla15[[#This Row],[sneto]]</f>
        <v>3037.4500000000044</v>
      </c>
      <c r="Q526" s="25">
        <v>34237.089999999997</v>
      </c>
      <c r="R526" s="48" t="str">
        <f>_xlfn.XLOOKUP(Tabla15[[#This Row],[cedula]],Tabla8[Numero Documento],Tabla8[Gen])</f>
        <v>F</v>
      </c>
      <c r="S526" s="48" t="str">
        <f>_xlfn.XLOOKUP(Tabla15[[#This Row],[cedula]],Tabla8[Numero Documento],Tabla8[Lugar Funciones Codigo])</f>
        <v>01.83.00.10.00.03</v>
      </c>
    </row>
    <row r="527" spans="1:19" hidden="1">
      <c r="A527" s="48" t="s">
        <v>3189</v>
      </c>
      <c r="B527" s="48" t="s">
        <v>1156</v>
      </c>
      <c r="C527" s="48" t="s">
        <v>2570</v>
      </c>
      <c r="D527" s="48" t="str">
        <f>Tabla15[[#This Row],[cedula]]&amp;Tabla15[[#This Row],[prog]]&amp;LEFT(Tabla15[[#This Row],[TIPO]],3)</f>
        <v>2230024512701SUP</v>
      </c>
      <c r="E527" s="48" t="s">
        <v>207</v>
      </c>
      <c r="F527" s="48" t="s">
        <v>10</v>
      </c>
      <c r="G527" s="48" t="s">
        <v>3372</v>
      </c>
      <c r="H527" s="48" t="s">
        <v>2885</v>
      </c>
      <c r="I527" s="73" t="str">
        <f>_xlfn.XLOOKUP(Tabla15[[#This Row],[cedula]],TCARRERA[CEDULA],TCARRERA[CATEGORIA DEL SERVIDOR],0)</f>
        <v>CARRERA ADMINISTRATIVA</v>
      </c>
      <c r="J52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7" s="48" t="str">
        <f>IF(ISTEXT(Tabla15[[#This Row],[CARRERA]]),Tabla15[[#This Row],[CARRERA]],Tabla15[[#This Row],[STATUS]])</f>
        <v>CARRERA ADMINISTRATIVA</v>
      </c>
      <c r="L527" s="57">
        <v>25000</v>
      </c>
      <c r="M527" s="57"/>
      <c r="N527" s="57">
        <v>717.5</v>
      </c>
      <c r="O527" s="57">
        <v>760</v>
      </c>
      <c r="P527" s="25">
        <f>Tabla15[[#This Row],[sbruto]]-Tabla15[[#This Row],[ISR]]-Tabla15[[#This Row],[SFS]]-Tabla15[[#This Row],[AFP]]-Tabla15[[#This Row],[sneto]]</f>
        <v>0</v>
      </c>
      <c r="Q527" s="25">
        <v>23522.5</v>
      </c>
      <c r="R527" s="48" t="str">
        <f>_xlfn.XLOOKUP(Tabla15[[#This Row],[cedula]],Tabla8[Numero Documento],Tabla8[Gen])</f>
        <v>F</v>
      </c>
      <c r="S527" s="48" t="str">
        <f>_xlfn.XLOOKUP(Tabla15[[#This Row],[cedula]],Tabla8[Numero Documento],Tabla8[Lugar Funciones Codigo])</f>
        <v>01.83.00.10.00.03</v>
      </c>
    </row>
    <row r="528" spans="1:19">
      <c r="A528" s="48" t="s">
        <v>2538</v>
      </c>
      <c r="B528" s="48" t="s">
        <v>2302</v>
      </c>
      <c r="C528" s="48" t="s">
        <v>2570</v>
      </c>
      <c r="D528" s="48" t="str">
        <f>Tabla15[[#This Row],[cedula]]&amp;Tabla15[[#This Row],[prog]]&amp;LEFT(Tabla15[[#This Row],[TIPO]],3)</f>
        <v>0011832153801TEM</v>
      </c>
      <c r="E528" s="48" t="s">
        <v>1541</v>
      </c>
      <c r="F528" s="48" t="s">
        <v>129</v>
      </c>
      <c r="G528" s="48" t="s">
        <v>3300</v>
      </c>
      <c r="H528" s="48" t="s">
        <v>2795</v>
      </c>
      <c r="I528" s="73">
        <f>_xlfn.XLOOKUP(Tabla15[[#This Row],[cedula]],TCARRERA[CEDULA],TCARRERA[CATEGORIA DEL SERVIDOR],0)</f>
        <v>0</v>
      </c>
      <c r="J528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8" s="48" t="str">
        <f>IF(ISTEXT(Tabla15[[#This Row],[CARRERA]]),Tabla15[[#This Row],[CARRERA]],Tabla15[[#This Row],[STATUS]])</f>
        <v>TEMPORALES</v>
      </c>
      <c r="L528" s="57">
        <v>115000</v>
      </c>
      <c r="M528" s="61">
        <v>15633.74</v>
      </c>
      <c r="N528" s="60">
        <v>3496</v>
      </c>
      <c r="O528" s="60">
        <v>3300.5</v>
      </c>
      <c r="P528" s="25">
        <f>Tabla15[[#This Row],[sbruto]]-Tabla15[[#This Row],[ISR]]-Tabla15[[#This Row],[SFS]]-Tabla15[[#This Row],[AFP]]-Tabla15[[#This Row],[sneto]]</f>
        <v>25</v>
      </c>
      <c r="Q528" s="25">
        <v>92544.76</v>
      </c>
      <c r="R528" s="48" t="str">
        <f>_xlfn.XLOOKUP(Tabla15[[#This Row],[cedula]],Tabla8[Numero Documento],Tabla8[Gen])</f>
        <v>F</v>
      </c>
      <c r="S528" s="48" t="str">
        <f>_xlfn.XLOOKUP(Tabla15[[#This Row],[cedula]],Tabla8[Numero Documento],Tabla8[Lugar Funciones Codigo])</f>
        <v>01.83.00.10.00.04</v>
      </c>
    </row>
    <row r="529" spans="1:19" hidden="1">
      <c r="A529" s="48" t="s">
        <v>2539</v>
      </c>
      <c r="B529" s="48" t="s">
        <v>1904</v>
      </c>
      <c r="C529" s="48" t="s">
        <v>2570</v>
      </c>
      <c r="D529" s="48" t="str">
        <f>Tabla15[[#This Row],[cedula]]&amp;Tabla15[[#This Row],[prog]]&amp;LEFT(Tabla15[[#This Row],[TIPO]],3)</f>
        <v>0011271500801FIJ</v>
      </c>
      <c r="E529" s="48" t="s">
        <v>324</v>
      </c>
      <c r="F529" s="48" t="s">
        <v>59</v>
      </c>
      <c r="G529" s="48" t="s">
        <v>323</v>
      </c>
      <c r="H529" s="48" t="s">
        <v>11</v>
      </c>
      <c r="I529" s="73">
        <f>_xlfn.XLOOKUP(Tabla15[[#This Row],[cedula]],TCARRERA[CEDULA],TCARRERA[CATEGORIA DEL SERVIDOR],0)</f>
        <v>0</v>
      </c>
      <c r="J52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29" s="48" t="str">
        <f>IF(ISTEXT(Tabla15[[#This Row],[CARRERA]]),Tabla15[[#This Row],[CARRERA]],Tabla15[[#This Row],[STATUS]])</f>
        <v>FIJO</v>
      </c>
      <c r="L529" s="57">
        <v>180000</v>
      </c>
      <c r="M529" s="60">
        <v>31055.42</v>
      </c>
      <c r="N529" s="57">
        <v>4943.8</v>
      </c>
      <c r="O529" s="57">
        <v>5166</v>
      </c>
      <c r="P529" s="25">
        <f>Tabla15[[#This Row],[sbruto]]-Tabla15[[#This Row],[ISR]]-Tabla15[[#This Row],[SFS]]-Tabla15[[#This Row],[AFP]]-Tabla15[[#This Row],[sneto]]</f>
        <v>25.000000000029104</v>
      </c>
      <c r="Q529" s="25">
        <v>138809.78</v>
      </c>
      <c r="R529" s="48" t="str">
        <f>_xlfn.XLOOKUP(Tabla15[[#This Row],[cedula]],Tabla8[Numero Documento],Tabla8[Gen])</f>
        <v>F</v>
      </c>
      <c r="S529" s="48" t="str">
        <f>_xlfn.XLOOKUP(Tabla15[[#This Row],[cedula]],Tabla8[Numero Documento],Tabla8[Lugar Funciones Codigo])</f>
        <v>01.83.00.13</v>
      </c>
    </row>
    <row r="530" spans="1:19" hidden="1">
      <c r="A530" s="48" t="s">
        <v>2540</v>
      </c>
      <c r="B530" s="48" t="s">
        <v>2501</v>
      </c>
      <c r="C530" s="48" t="s">
        <v>2570</v>
      </c>
      <c r="D530" s="48" t="str">
        <f>Tabla15[[#This Row],[cedula]]&amp;Tabla15[[#This Row],[prog]]&amp;LEFT(Tabla15[[#This Row],[TIPO]],3)</f>
        <v>0011382125001SEG</v>
      </c>
      <c r="E530" s="48" t="s">
        <v>1442</v>
      </c>
      <c r="F530" s="48" t="s">
        <v>895</v>
      </c>
      <c r="G530" s="48" t="s">
        <v>323</v>
      </c>
      <c r="H530" s="48" t="s">
        <v>244</v>
      </c>
      <c r="I530" s="73">
        <f>_xlfn.XLOOKUP(Tabla15[[#This Row],[cedula]],TCARRERA[CEDULA],TCARRERA[CATEGORIA DEL SERVIDOR],0)</f>
        <v>0</v>
      </c>
      <c r="J530" s="4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30" s="48" t="str">
        <f>IF(ISTEXT(Tabla15[[#This Row],[CARRERA]]),Tabla15[[#This Row],[CARRERA]],Tabla15[[#This Row],[STATUS]])</f>
        <v>SEGURIDAD</v>
      </c>
      <c r="L530" s="57">
        <v>100000</v>
      </c>
      <c r="M530" s="59">
        <v>13582.87</v>
      </c>
      <c r="N530" s="57"/>
      <c r="O530" s="57"/>
      <c r="P530" s="25">
        <f>Tabla15[[#This Row],[sbruto]]-Tabla15[[#This Row],[ISR]]-Tabla15[[#This Row],[SFS]]-Tabla15[[#This Row],[AFP]]-Tabla15[[#This Row],[sneto]]</f>
        <v>0</v>
      </c>
      <c r="Q530" s="25">
        <v>86417.13</v>
      </c>
      <c r="R530" s="48" t="str">
        <f>_xlfn.XLOOKUP(Tabla15[[#This Row],[cedula]],Tabla8[Numero Documento],Tabla8[Gen])</f>
        <v>M</v>
      </c>
      <c r="S530" s="48" t="str">
        <f>_xlfn.XLOOKUP(Tabla15[[#This Row],[cedula]],Tabla8[Numero Documento],Tabla8[Lugar Funciones Codigo])</f>
        <v>01.83.00.13</v>
      </c>
    </row>
    <row r="531" spans="1:19">
      <c r="A531" s="48" t="s">
        <v>2538</v>
      </c>
      <c r="B531" s="48" t="s">
        <v>2321</v>
      </c>
      <c r="C531" s="48" t="s">
        <v>2570</v>
      </c>
      <c r="D531" s="48" t="str">
        <f>Tabla15[[#This Row],[cedula]]&amp;Tabla15[[#This Row],[prog]]&amp;LEFT(Tabla15[[#This Row],[TIPO]],3)</f>
        <v>4020040221801TEM</v>
      </c>
      <c r="E531" s="48" t="s">
        <v>2777</v>
      </c>
      <c r="F531" s="48" t="s">
        <v>100</v>
      </c>
      <c r="G531" s="48" t="s">
        <v>323</v>
      </c>
      <c r="H531" s="48" t="s">
        <v>2795</v>
      </c>
      <c r="I531" s="73">
        <f>_xlfn.XLOOKUP(Tabla15[[#This Row],[cedula]],TCARRERA[CEDULA],TCARRERA[CATEGORIA DEL SERVIDOR],0)</f>
        <v>0</v>
      </c>
      <c r="J531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1" s="48" t="str">
        <f>IF(ISTEXT(Tabla15[[#This Row],[CARRERA]]),Tabla15[[#This Row],[CARRERA]],Tabla15[[#This Row],[STATUS]])</f>
        <v>TEMPORALES</v>
      </c>
      <c r="L531" s="57">
        <v>90000</v>
      </c>
      <c r="M531" s="59">
        <v>9753.1200000000008</v>
      </c>
      <c r="N531" s="57">
        <v>2736</v>
      </c>
      <c r="O531" s="57">
        <v>2583</v>
      </c>
      <c r="P531" s="25">
        <f>Tabla15[[#This Row],[sbruto]]-Tabla15[[#This Row],[ISR]]-Tabla15[[#This Row],[SFS]]-Tabla15[[#This Row],[AFP]]-Tabla15[[#This Row],[sneto]]</f>
        <v>25</v>
      </c>
      <c r="Q531" s="25">
        <v>74902.880000000005</v>
      </c>
      <c r="R531" s="48" t="str">
        <f>_xlfn.XLOOKUP(Tabla15[[#This Row],[cedula]],Tabla8[Numero Documento],Tabla8[Gen])</f>
        <v>F</v>
      </c>
      <c r="S531" s="48" t="str">
        <f>_xlfn.XLOOKUP(Tabla15[[#This Row],[cedula]],Tabla8[Numero Documento],Tabla8[Lugar Funciones Codigo])</f>
        <v>01.83.00.13</v>
      </c>
    </row>
    <row r="532" spans="1:19" hidden="1">
      <c r="A532" s="48" t="s">
        <v>2539</v>
      </c>
      <c r="B532" s="48" t="s">
        <v>1772</v>
      </c>
      <c r="C532" s="48" t="s">
        <v>2570</v>
      </c>
      <c r="D532" s="48" t="str">
        <f>Tabla15[[#This Row],[cedula]]&amp;Tabla15[[#This Row],[prog]]&amp;LEFT(Tabla15[[#This Row],[TIPO]],3)</f>
        <v>0010199400201FIJ</v>
      </c>
      <c r="E532" s="48" t="s">
        <v>322</v>
      </c>
      <c r="F532" s="48" t="s">
        <v>100</v>
      </c>
      <c r="G532" s="48" t="s">
        <v>323</v>
      </c>
      <c r="H532" s="48" t="s">
        <v>11</v>
      </c>
      <c r="I532" s="73">
        <f>_xlfn.XLOOKUP(Tabla15[[#This Row],[cedula]],TCARRERA[CEDULA],TCARRERA[CATEGORIA DEL SERVIDOR],0)</f>
        <v>0</v>
      </c>
      <c r="J53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32" s="48" t="str">
        <f>IF(ISTEXT(Tabla15[[#This Row],[CARRERA]]),Tabla15[[#This Row],[CARRERA]],Tabla15[[#This Row],[STATUS]])</f>
        <v>FIJO</v>
      </c>
      <c r="L532" s="57">
        <v>60000</v>
      </c>
      <c r="M532" s="58">
        <v>3184.19</v>
      </c>
      <c r="N532" s="57">
        <v>1824</v>
      </c>
      <c r="O532" s="57">
        <v>1722</v>
      </c>
      <c r="P532" s="25">
        <f>Tabla15[[#This Row],[sbruto]]-Tabla15[[#This Row],[ISR]]-Tabla15[[#This Row],[SFS]]-Tabla15[[#This Row],[AFP]]-Tabla15[[#This Row],[sneto]]</f>
        <v>3137.4499999999971</v>
      </c>
      <c r="Q532" s="25">
        <v>50132.36</v>
      </c>
      <c r="R532" s="48" t="str">
        <f>_xlfn.XLOOKUP(Tabla15[[#This Row],[cedula]],Tabla8[Numero Documento],Tabla8[Gen])</f>
        <v>F</v>
      </c>
      <c r="S532" s="48" t="str">
        <f>_xlfn.XLOOKUP(Tabla15[[#This Row],[cedula]],Tabla8[Numero Documento],Tabla8[Lugar Funciones Codigo])</f>
        <v>01.83.00.13</v>
      </c>
    </row>
    <row r="533" spans="1:19" hidden="1">
      <c r="A533" s="48" t="s">
        <v>2539</v>
      </c>
      <c r="B533" s="48" t="s">
        <v>1891</v>
      </c>
      <c r="C533" s="48" t="s">
        <v>2570</v>
      </c>
      <c r="D533" s="48" t="str">
        <f>Tabla15[[#This Row],[cedula]]&amp;Tabla15[[#This Row],[prog]]&amp;LEFT(Tabla15[[#This Row],[TIPO]],3)</f>
        <v>0370073378901FIJ</v>
      </c>
      <c r="E533" s="48" t="s">
        <v>910</v>
      </c>
      <c r="F533" s="48" t="s">
        <v>254</v>
      </c>
      <c r="G533" s="48" t="s">
        <v>323</v>
      </c>
      <c r="H533" s="48" t="s">
        <v>11</v>
      </c>
      <c r="I533" s="73">
        <f>_xlfn.XLOOKUP(Tabla15[[#This Row],[cedula]],TCARRERA[CEDULA],TCARRERA[CATEGORIA DEL SERVIDOR],0)</f>
        <v>0</v>
      </c>
      <c r="J53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33" s="48" t="str">
        <f>IF(ISTEXT(Tabla15[[#This Row],[CARRERA]]),Tabla15[[#This Row],[CARRERA]],Tabla15[[#This Row],[STATUS]])</f>
        <v>FIJO</v>
      </c>
      <c r="L533" s="57">
        <v>50000</v>
      </c>
      <c r="M533" s="61">
        <v>1627.13</v>
      </c>
      <c r="N533" s="57">
        <v>1520</v>
      </c>
      <c r="O533" s="57">
        <v>1435</v>
      </c>
      <c r="P533" s="25">
        <f>Tabla15[[#This Row],[sbruto]]-Tabla15[[#This Row],[ISR]]-Tabla15[[#This Row],[SFS]]-Tabla15[[#This Row],[AFP]]-Tabla15[[#This Row],[sneto]]</f>
        <v>2437.4500000000044</v>
      </c>
      <c r="Q533" s="25">
        <v>42980.42</v>
      </c>
      <c r="R533" s="48" t="str">
        <f>_xlfn.XLOOKUP(Tabla15[[#This Row],[cedula]],Tabla8[Numero Documento],Tabla8[Gen])</f>
        <v>F</v>
      </c>
      <c r="S533" s="48" t="str">
        <f>_xlfn.XLOOKUP(Tabla15[[#This Row],[cedula]],Tabla8[Numero Documento],Tabla8[Lugar Funciones Codigo])</f>
        <v>01.83.00.13</v>
      </c>
    </row>
    <row r="534" spans="1:19" hidden="1">
      <c r="A534" s="48" t="s">
        <v>2539</v>
      </c>
      <c r="B534" s="48" t="s">
        <v>1852</v>
      </c>
      <c r="C534" s="48" t="s">
        <v>2570</v>
      </c>
      <c r="D534" s="48" t="str">
        <f>Tabla15[[#This Row],[cedula]]&amp;Tabla15[[#This Row],[prog]]&amp;LEFT(Tabla15[[#This Row],[TIPO]],3)</f>
        <v>0010043337401FIJ</v>
      </c>
      <c r="E534" s="48" t="s">
        <v>318</v>
      </c>
      <c r="F534" s="48" t="s">
        <v>59</v>
      </c>
      <c r="G534" s="48" t="s">
        <v>314</v>
      </c>
      <c r="H534" s="48" t="s">
        <v>11</v>
      </c>
      <c r="I534" s="73">
        <f>_xlfn.XLOOKUP(Tabla15[[#This Row],[cedula]],TCARRERA[CEDULA],TCARRERA[CATEGORIA DEL SERVIDOR],0)</f>
        <v>0</v>
      </c>
      <c r="J53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34" s="48" t="str">
        <f>IF(ISTEXT(Tabla15[[#This Row],[CARRERA]]),Tabla15[[#This Row],[CARRERA]],Tabla15[[#This Row],[STATUS]])</f>
        <v>FIJO</v>
      </c>
      <c r="L534" s="57">
        <v>180000</v>
      </c>
      <c r="M534" s="61">
        <v>31055.42</v>
      </c>
      <c r="N534" s="57">
        <v>4943.8</v>
      </c>
      <c r="O534" s="57">
        <v>5166</v>
      </c>
      <c r="P534" s="25">
        <f>Tabla15[[#This Row],[sbruto]]-Tabla15[[#This Row],[ISR]]-Tabla15[[#This Row],[SFS]]-Tabla15[[#This Row],[AFP]]-Tabla15[[#This Row],[sneto]]</f>
        <v>2025.0000000000291</v>
      </c>
      <c r="Q534" s="25">
        <v>136809.78</v>
      </c>
      <c r="R534" s="48" t="str">
        <f>_xlfn.XLOOKUP(Tabla15[[#This Row],[cedula]],Tabla8[Numero Documento],Tabla8[Gen])</f>
        <v>F</v>
      </c>
      <c r="S534" s="48" t="str">
        <f>_xlfn.XLOOKUP(Tabla15[[#This Row],[cedula]],Tabla8[Numero Documento],Tabla8[Lugar Funciones Codigo])</f>
        <v>01.83.00.14</v>
      </c>
    </row>
    <row r="535" spans="1:19" hidden="1">
      <c r="A535" s="48" t="s">
        <v>2539</v>
      </c>
      <c r="B535" s="48" t="s">
        <v>1774</v>
      </c>
      <c r="C535" s="48" t="s">
        <v>2570</v>
      </c>
      <c r="D535" s="48" t="str">
        <f>Tabla15[[#This Row],[cedula]]&amp;Tabla15[[#This Row],[prog]]&amp;LEFT(Tabla15[[#This Row],[TIPO]],3)</f>
        <v>2230126547001FIJ</v>
      </c>
      <c r="E535" s="48" t="s">
        <v>315</v>
      </c>
      <c r="F535" s="48" t="s">
        <v>254</v>
      </c>
      <c r="G535" s="48" t="s">
        <v>314</v>
      </c>
      <c r="H535" s="48" t="s">
        <v>11</v>
      </c>
      <c r="I535" s="73">
        <f>_xlfn.XLOOKUP(Tabla15[[#This Row],[cedula]],TCARRERA[CEDULA],TCARRERA[CATEGORIA DEL SERVIDOR],0)</f>
        <v>0</v>
      </c>
      <c r="J53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35" s="48" t="str">
        <f>IF(ISTEXT(Tabla15[[#This Row],[CARRERA]]),Tabla15[[#This Row],[CARRERA]],Tabla15[[#This Row],[STATUS]])</f>
        <v>FIJO</v>
      </c>
      <c r="L535" s="57">
        <v>75000</v>
      </c>
      <c r="M535" s="61">
        <v>5704.4</v>
      </c>
      <c r="N535" s="57">
        <v>2280</v>
      </c>
      <c r="O535" s="57">
        <v>2152.5</v>
      </c>
      <c r="P535" s="25">
        <f>Tabla15[[#This Row],[sbruto]]-Tabla15[[#This Row],[ISR]]-Tabla15[[#This Row],[SFS]]-Tabla15[[#This Row],[AFP]]-Tabla15[[#This Row],[sneto]]</f>
        <v>10957.900000000009</v>
      </c>
      <c r="Q535" s="25">
        <v>53905.2</v>
      </c>
      <c r="R535" s="48" t="str">
        <f>_xlfn.XLOOKUP(Tabla15[[#This Row],[cedula]],Tabla8[Numero Documento],Tabla8[Gen])</f>
        <v>F</v>
      </c>
      <c r="S535" s="48" t="str">
        <f>_xlfn.XLOOKUP(Tabla15[[#This Row],[cedula]],Tabla8[Numero Documento],Tabla8[Lugar Funciones Codigo])</f>
        <v>01.83.00.14</v>
      </c>
    </row>
    <row r="536" spans="1:19">
      <c r="A536" s="48" t="s">
        <v>2538</v>
      </c>
      <c r="B536" s="48" t="s">
        <v>2342</v>
      </c>
      <c r="C536" s="48" t="s">
        <v>2570</v>
      </c>
      <c r="D536" s="48" t="str">
        <f>Tabla15[[#This Row],[cedula]]&amp;Tabla15[[#This Row],[prog]]&amp;LEFT(Tabla15[[#This Row],[TIPO]],3)</f>
        <v>0790015470401TEM</v>
      </c>
      <c r="E536" s="48" t="s">
        <v>1673</v>
      </c>
      <c r="F536" s="48" t="s">
        <v>1399</v>
      </c>
      <c r="G536" s="48" t="s">
        <v>314</v>
      </c>
      <c r="H536" s="48" t="s">
        <v>2795</v>
      </c>
      <c r="I536" s="73">
        <f>_xlfn.XLOOKUP(Tabla15[[#This Row],[cedula]],TCARRERA[CEDULA],TCARRERA[CATEGORIA DEL SERVIDOR],0)</f>
        <v>0</v>
      </c>
      <c r="J536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6" s="48" t="str">
        <f>IF(ISTEXT(Tabla15[[#This Row],[CARRERA]]),Tabla15[[#This Row],[CARRERA]],Tabla15[[#This Row],[STATUS]])</f>
        <v>TEMPORALES</v>
      </c>
      <c r="L536" s="57">
        <v>70000</v>
      </c>
      <c r="M536" s="61">
        <v>5368.48</v>
      </c>
      <c r="N536" s="57">
        <v>2128</v>
      </c>
      <c r="O536" s="57">
        <v>2009</v>
      </c>
      <c r="P536" s="25">
        <f>Tabla15[[#This Row],[sbruto]]-Tabla15[[#This Row],[ISR]]-Tabla15[[#This Row],[SFS]]-Tabla15[[#This Row],[AFP]]-Tabla15[[#This Row],[sneto]]</f>
        <v>25.000000000007276</v>
      </c>
      <c r="Q536" s="25">
        <v>60469.52</v>
      </c>
      <c r="R536" s="48" t="str">
        <f>_xlfn.XLOOKUP(Tabla15[[#This Row],[cedula]],Tabla8[Numero Documento],Tabla8[Gen])</f>
        <v>F</v>
      </c>
      <c r="S536" s="48" t="str">
        <f>_xlfn.XLOOKUP(Tabla15[[#This Row],[cedula]],Tabla8[Numero Documento],Tabla8[Lugar Funciones Codigo])</f>
        <v>01.83.00.14</v>
      </c>
    </row>
    <row r="537" spans="1:19">
      <c r="A537" s="48" t="s">
        <v>2538</v>
      </c>
      <c r="B537" s="48" t="s">
        <v>2301</v>
      </c>
      <c r="C537" s="48" t="s">
        <v>2570</v>
      </c>
      <c r="D537" s="48" t="str">
        <f>Tabla15[[#This Row],[cedula]]&amp;Tabla15[[#This Row],[prog]]&amp;LEFT(Tabla15[[#This Row],[TIPO]],3)</f>
        <v>4022105438601TEM</v>
      </c>
      <c r="E537" s="48" t="s">
        <v>2300</v>
      </c>
      <c r="F537" s="48" t="s">
        <v>1399</v>
      </c>
      <c r="G537" s="48" t="s">
        <v>314</v>
      </c>
      <c r="H537" s="48" t="s">
        <v>2795</v>
      </c>
      <c r="I537" s="73">
        <f>_xlfn.XLOOKUP(Tabla15[[#This Row],[cedula]],TCARRERA[CEDULA],TCARRERA[CATEGORIA DEL SERVIDOR],0)</f>
        <v>0</v>
      </c>
      <c r="J537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7" s="48" t="str">
        <f>IF(ISTEXT(Tabla15[[#This Row],[CARRERA]]),Tabla15[[#This Row],[CARRERA]],Tabla15[[#This Row],[STATUS]])</f>
        <v>TEMPORALES</v>
      </c>
      <c r="L537" s="57">
        <v>65000</v>
      </c>
      <c r="M537" s="61">
        <v>4427.58</v>
      </c>
      <c r="N537" s="60">
        <v>1976</v>
      </c>
      <c r="O537" s="60">
        <v>1865.5</v>
      </c>
      <c r="P537" s="25">
        <f>Tabla15[[#This Row],[sbruto]]-Tabla15[[#This Row],[ISR]]-Tabla15[[#This Row],[SFS]]-Tabla15[[#This Row],[AFP]]-Tabla15[[#This Row],[sneto]]</f>
        <v>25</v>
      </c>
      <c r="Q537" s="25">
        <v>56705.919999999998</v>
      </c>
      <c r="R537" s="48" t="str">
        <f>_xlfn.XLOOKUP(Tabla15[[#This Row],[cedula]],Tabla8[Numero Documento],Tabla8[Gen])</f>
        <v>F</v>
      </c>
      <c r="S537" s="48" t="str">
        <f>_xlfn.XLOOKUP(Tabla15[[#This Row],[cedula]],Tabla8[Numero Documento],Tabla8[Lugar Funciones Codigo])</f>
        <v>01.83.00.14</v>
      </c>
    </row>
    <row r="538" spans="1:19" hidden="1">
      <c r="A538" s="48" t="s">
        <v>2539</v>
      </c>
      <c r="B538" s="48" t="s">
        <v>1870</v>
      </c>
      <c r="C538" s="48" t="s">
        <v>2570</v>
      </c>
      <c r="D538" s="48" t="str">
        <f>Tabla15[[#This Row],[cedula]]&amp;Tabla15[[#This Row],[prog]]&amp;LEFT(Tabla15[[#This Row],[TIPO]],3)</f>
        <v>4022064964001FIJ</v>
      </c>
      <c r="E538" s="48" t="s">
        <v>320</v>
      </c>
      <c r="F538" s="48" t="s">
        <v>254</v>
      </c>
      <c r="G538" s="48" t="s">
        <v>314</v>
      </c>
      <c r="H538" s="48" t="s">
        <v>11</v>
      </c>
      <c r="I538" s="73">
        <f>_xlfn.XLOOKUP(Tabla15[[#This Row],[cedula]],TCARRERA[CEDULA],TCARRERA[CATEGORIA DEL SERVIDOR],0)</f>
        <v>0</v>
      </c>
      <c r="J53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38" s="48" t="str">
        <f>IF(ISTEXT(Tabla15[[#This Row],[CARRERA]]),Tabla15[[#This Row],[CARRERA]],Tabla15[[#This Row],[STATUS]])</f>
        <v>FIJO</v>
      </c>
      <c r="L538" s="57">
        <v>65000</v>
      </c>
      <c r="M538" s="61">
        <v>4427.58</v>
      </c>
      <c r="N538" s="57">
        <v>1976</v>
      </c>
      <c r="O538" s="57">
        <v>1865.5</v>
      </c>
      <c r="P538" s="25">
        <f>Tabla15[[#This Row],[sbruto]]-Tabla15[[#This Row],[ISR]]-Tabla15[[#This Row],[SFS]]-Tabla15[[#This Row],[AFP]]-Tabla15[[#This Row],[sneto]]</f>
        <v>15013.339999999997</v>
      </c>
      <c r="Q538" s="25">
        <v>41717.58</v>
      </c>
      <c r="R538" s="48" t="str">
        <f>_xlfn.XLOOKUP(Tabla15[[#This Row],[cedula]],Tabla8[Numero Documento],Tabla8[Gen])</f>
        <v>M</v>
      </c>
      <c r="S538" s="48" t="str">
        <f>_xlfn.XLOOKUP(Tabla15[[#This Row],[cedula]],Tabla8[Numero Documento],Tabla8[Lugar Funciones Codigo])</f>
        <v>01.83.00.14</v>
      </c>
    </row>
    <row r="539" spans="1:19" hidden="1">
      <c r="A539" s="48" t="s">
        <v>2539</v>
      </c>
      <c r="B539" s="48" t="s">
        <v>1380</v>
      </c>
      <c r="C539" s="48" t="s">
        <v>2570</v>
      </c>
      <c r="D539" s="48" t="str">
        <f>Tabla15[[#This Row],[cedula]]&amp;Tabla15[[#This Row],[prog]]&amp;LEFT(Tabla15[[#This Row],[TIPO]],3)</f>
        <v>0011746485901FIJ</v>
      </c>
      <c r="E539" s="48" t="s">
        <v>1398</v>
      </c>
      <c r="F539" s="48" t="s">
        <v>1399</v>
      </c>
      <c r="G539" s="48" t="s">
        <v>314</v>
      </c>
      <c r="H539" s="48" t="s">
        <v>11</v>
      </c>
      <c r="I539" s="73" t="str">
        <f>_xlfn.XLOOKUP(Tabla15[[#This Row],[cedula]],TCARRERA[CEDULA],TCARRERA[CATEGORIA DEL SERVIDOR],0)</f>
        <v>CARRERA ADMINISTRATIVA</v>
      </c>
      <c r="J53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39" s="48" t="str">
        <f>IF(ISTEXT(Tabla15[[#This Row],[CARRERA]]),Tabla15[[#This Row],[CARRERA]],Tabla15[[#This Row],[STATUS]])</f>
        <v>CARRERA ADMINISTRATIVA</v>
      </c>
      <c r="L539" s="57">
        <v>65000</v>
      </c>
      <c r="M539" s="61">
        <v>4125.09</v>
      </c>
      <c r="N539" s="57">
        <v>1976</v>
      </c>
      <c r="O539" s="57">
        <v>1865.5</v>
      </c>
      <c r="P539" s="25">
        <f>Tabla15[[#This Row],[sbruto]]-Tabla15[[#This Row],[ISR]]-Tabla15[[#This Row],[SFS]]-Tabla15[[#This Row],[AFP]]-Tabla15[[#This Row],[sneto]]</f>
        <v>1537.4500000000044</v>
      </c>
      <c r="Q539" s="25">
        <v>55495.96</v>
      </c>
      <c r="R539" s="48" t="str">
        <f>_xlfn.XLOOKUP(Tabla15[[#This Row],[cedula]],Tabla8[Numero Documento],Tabla8[Gen])</f>
        <v>M</v>
      </c>
      <c r="S539" s="48" t="str">
        <f>_xlfn.XLOOKUP(Tabla15[[#This Row],[cedula]],Tabla8[Numero Documento],Tabla8[Lugar Funciones Codigo])</f>
        <v>01.83.00.14</v>
      </c>
    </row>
    <row r="540" spans="1:19" hidden="1">
      <c r="A540" s="48" t="s">
        <v>2539</v>
      </c>
      <c r="B540" s="48" t="s">
        <v>1766</v>
      </c>
      <c r="C540" s="48" t="s">
        <v>2570</v>
      </c>
      <c r="D540" s="48" t="str">
        <f>Tabla15[[#This Row],[cedula]]&amp;Tabla15[[#This Row],[prog]]&amp;LEFT(Tabla15[[#This Row],[TIPO]],3)</f>
        <v>2290012573701FIJ</v>
      </c>
      <c r="E540" s="48" t="s">
        <v>313</v>
      </c>
      <c r="F540" s="48" t="s">
        <v>254</v>
      </c>
      <c r="G540" s="48" t="s">
        <v>314</v>
      </c>
      <c r="H540" s="48" t="s">
        <v>11</v>
      </c>
      <c r="I540" s="73">
        <f>_xlfn.XLOOKUP(Tabla15[[#This Row],[cedula]],TCARRERA[CEDULA],TCARRERA[CATEGORIA DEL SERVIDOR],0)</f>
        <v>0</v>
      </c>
      <c r="J54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40" s="48" t="str">
        <f>IF(ISTEXT(Tabla15[[#This Row],[CARRERA]]),Tabla15[[#This Row],[CARRERA]],Tabla15[[#This Row],[STATUS]])</f>
        <v>FIJO</v>
      </c>
      <c r="L540" s="57">
        <v>60000</v>
      </c>
      <c r="M540" s="61">
        <v>3486.68</v>
      </c>
      <c r="N540" s="57">
        <v>1824</v>
      </c>
      <c r="O540" s="57">
        <v>1722</v>
      </c>
      <c r="P540" s="25">
        <f>Tabla15[[#This Row],[sbruto]]-Tabla15[[#This Row],[ISR]]-Tabla15[[#This Row],[SFS]]-Tabla15[[#This Row],[AFP]]-Tabla15[[#This Row],[sneto]]</f>
        <v>6742.6399999999994</v>
      </c>
      <c r="Q540" s="25">
        <v>46224.68</v>
      </c>
      <c r="R540" s="48" t="str">
        <f>_xlfn.XLOOKUP(Tabla15[[#This Row],[cedula]],Tabla8[Numero Documento],Tabla8[Gen])</f>
        <v>F</v>
      </c>
      <c r="S540" s="48" t="str">
        <f>_xlfn.XLOOKUP(Tabla15[[#This Row],[cedula]],Tabla8[Numero Documento],Tabla8[Lugar Funciones Codigo])</f>
        <v>01.83.00.14</v>
      </c>
    </row>
    <row r="541" spans="1:19">
      <c r="A541" s="48" t="s">
        <v>2538</v>
      </c>
      <c r="B541" s="48" t="s">
        <v>2373</v>
      </c>
      <c r="C541" s="48" t="s">
        <v>2570</v>
      </c>
      <c r="D541" s="48" t="str">
        <f>Tabla15[[#This Row],[cedula]]&amp;Tabla15[[#This Row],[prog]]&amp;LEFT(Tabla15[[#This Row],[TIPO]],3)</f>
        <v>4022204719901TEM</v>
      </c>
      <c r="E541" s="48" t="s">
        <v>2372</v>
      </c>
      <c r="F541" s="48" t="s">
        <v>1399</v>
      </c>
      <c r="G541" s="48" t="s">
        <v>314</v>
      </c>
      <c r="H541" s="48" t="s">
        <v>2795</v>
      </c>
      <c r="I541" s="73">
        <f>_xlfn.XLOOKUP(Tabla15[[#This Row],[cedula]],TCARRERA[CEDULA],TCARRERA[CATEGORIA DEL SERVIDOR],0)</f>
        <v>0</v>
      </c>
      <c r="J541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1" s="48" t="str">
        <f>IF(ISTEXT(Tabla15[[#This Row],[CARRERA]]),Tabla15[[#This Row],[CARRERA]],Tabla15[[#This Row],[STATUS]])</f>
        <v>TEMPORALES</v>
      </c>
      <c r="L541" s="57">
        <v>60000</v>
      </c>
      <c r="M541" s="61">
        <v>2881.7</v>
      </c>
      <c r="N541" s="57">
        <v>1824</v>
      </c>
      <c r="O541" s="57">
        <v>1722</v>
      </c>
      <c r="P541" s="25">
        <f>Tabla15[[#This Row],[sbruto]]-Tabla15[[#This Row],[ISR]]-Tabla15[[#This Row],[SFS]]-Tabla15[[#This Row],[AFP]]-Tabla15[[#This Row],[sneto]]</f>
        <v>3049.9000000000015</v>
      </c>
      <c r="Q541" s="25">
        <v>50522.400000000001</v>
      </c>
      <c r="R541" s="48" t="str">
        <f>_xlfn.XLOOKUP(Tabla15[[#This Row],[cedula]],Tabla8[Numero Documento],Tabla8[Gen])</f>
        <v>F</v>
      </c>
      <c r="S541" s="48" t="str">
        <f>_xlfn.XLOOKUP(Tabla15[[#This Row],[cedula]],Tabla8[Numero Documento],Tabla8[Lugar Funciones Codigo])</f>
        <v>01.83.00.14</v>
      </c>
    </row>
    <row r="542" spans="1:19">
      <c r="A542" s="48" t="s">
        <v>2538</v>
      </c>
      <c r="B542" s="48" t="s">
        <v>2369</v>
      </c>
      <c r="C542" s="48" t="s">
        <v>2570</v>
      </c>
      <c r="D542" s="48" t="str">
        <f>Tabla15[[#This Row],[cedula]]&amp;Tabla15[[#This Row],[prog]]&amp;LEFT(Tabla15[[#This Row],[TIPO]],3)</f>
        <v>4022426711801TEM</v>
      </c>
      <c r="E542" s="48" t="s">
        <v>1649</v>
      </c>
      <c r="F542" s="48" t="s">
        <v>1399</v>
      </c>
      <c r="G542" s="48" t="s">
        <v>314</v>
      </c>
      <c r="H542" s="48" t="s">
        <v>2795</v>
      </c>
      <c r="I542" s="73">
        <f>_xlfn.XLOOKUP(Tabla15[[#This Row],[cedula]],TCARRERA[CEDULA],TCARRERA[CATEGORIA DEL SERVIDOR],0)</f>
        <v>0</v>
      </c>
      <c r="J542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2" s="48" t="str">
        <f>IF(ISTEXT(Tabla15[[#This Row],[CARRERA]]),Tabla15[[#This Row],[CARRERA]],Tabla15[[#This Row],[STATUS]])</f>
        <v>TEMPORALES</v>
      </c>
      <c r="L542" s="57">
        <v>50000</v>
      </c>
      <c r="M542" s="58">
        <v>1854</v>
      </c>
      <c r="N542" s="57">
        <v>1520</v>
      </c>
      <c r="O542" s="57">
        <v>1435</v>
      </c>
      <c r="P542" s="25">
        <f>Tabla15[[#This Row],[sbruto]]-Tabla15[[#This Row],[ISR]]-Tabla15[[#This Row],[SFS]]-Tabla15[[#This Row],[AFP]]-Tabla15[[#This Row],[sneto]]</f>
        <v>25</v>
      </c>
      <c r="Q542" s="25">
        <v>45166</v>
      </c>
      <c r="R542" s="48" t="str">
        <f>_xlfn.XLOOKUP(Tabla15[[#This Row],[cedula]],Tabla8[Numero Documento],Tabla8[Gen])</f>
        <v>F</v>
      </c>
      <c r="S542" s="48" t="str">
        <f>_xlfn.XLOOKUP(Tabla15[[#This Row],[cedula]],Tabla8[Numero Documento],Tabla8[Lugar Funciones Codigo])</f>
        <v>01.83.00.14</v>
      </c>
    </row>
    <row r="543" spans="1:19">
      <c r="A543" s="48" t="s">
        <v>2538</v>
      </c>
      <c r="B543" s="48" t="s">
        <v>2318</v>
      </c>
      <c r="C543" s="48" t="s">
        <v>2570</v>
      </c>
      <c r="D543" s="48" t="str">
        <f>Tabla15[[#This Row],[cedula]]&amp;Tabla15[[#This Row],[prog]]&amp;LEFT(Tabla15[[#This Row],[TIPO]],3)</f>
        <v>0011313905901TEM</v>
      </c>
      <c r="E543" s="48" t="s">
        <v>1432</v>
      </c>
      <c r="F543" s="48" t="s">
        <v>59</v>
      </c>
      <c r="G543" s="48" t="s">
        <v>314</v>
      </c>
      <c r="H543" s="48" t="s">
        <v>2795</v>
      </c>
      <c r="I543" s="73">
        <f>_xlfn.XLOOKUP(Tabla15[[#This Row],[cedula]],TCARRERA[CEDULA],TCARRERA[CATEGORIA DEL SERVIDOR],0)</f>
        <v>0</v>
      </c>
      <c r="J543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3" s="48" t="str">
        <f>IF(ISTEXT(Tabla15[[#This Row],[CARRERA]]),Tabla15[[#This Row],[CARRERA]],Tabla15[[#This Row],[STATUS]])</f>
        <v>TEMPORALES</v>
      </c>
      <c r="L543" s="57">
        <v>42000</v>
      </c>
      <c r="M543" s="61">
        <v>724.92</v>
      </c>
      <c r="N543" s="57">
        <v>1276.8</v>
      </c>
      <c r="O543" s="57">
        <v>1205.4000000000001</v>
      </c>
      <c r="P543" s="25">
        <f>Tabla15[[#This Row],[sbruto]]-Tabla15[[#This Row],[ISR]]-Tabla15[[#This Row],[SFS]]-Tabla15[[#This Row],[AFP]]-Tabla15[[#This Row],[sneto]]</f>
        <v>5025</v>
      </c>
      <c r="Q543" s="25">
        <v>33767.879999999997</v>
      </c>
      <c r="R543" s="48" t="str">
        <f>_xlfn.XLOOKUP(Tabla15[[#This Row],[cedula]],Tabla8[Numero Documento],Tabla8[Gen])</f>
        <v>F</v>
      </c>
      <c r="S543" s="48" t="str">
        <f>_xlfn.XLOOKUP(Tabla15[[#This Row],[cedula]],Tabla8[Numero Documento],Tabla8[Lugar Funciones Codigo])</f>
        <v>01.83.00.14</v>
      </c>
    </row>
    <row r="544" spans="1:19" hidden="1">
      <c r="A544" s="48" t="s">
        <v>2539</v>
      </c>
      <c r="B544" s="48" t="s">
        <v>1940</v>
      </c>
      <c r="C544" s="48" t="s">
        <v>2570</v>
      </c>
      <c r="D544" s="48" t="str">
        <f>Tabla15[[#This Row],[cedula]]&amp;Tabla15[[#This Row],[prog]]&amp;LEFT(Tabla15[[#This Row],[TIPO]],3)</f>
        <v>4022028661701FIJ</v>
      </c>
      <c r="E544" s="48" t="s">
        <v>1057</v>
      </c>
      <c r="F544" s="48" t="s">
        <v>319</v>
      </c>
      <c r="G544" s="48" t="s">
        <v>314</v>
      </c>
      <c r="H544" s="48" t="s">
        <v>11</v>
      </c>
      <c r="I544" s="73">
        <f>_xlfn.XLOOKUP(Tabla15[[#This Row],[cedula]],TCARRERA[CEDULA],TCARRERA[CATEGORIA DEL SERVIDOR],0)</f>
        <v>0</v>
      </c>
      <c r="J54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44" s="48" t="str">
        <f>IF(ISTEXT(Tabla15[[#This Row],[CARRERA]]),Tabla15[[#This Row],[CARRERA]],Tabla15[[#This Row],[STATUS]])</f>
        <v>FIJO</v>
      </c>
      <c r="L544" s="57">
        <v>40000</v>
      </c>
      <c r="M544" s="58">
        <v>442.65</v>
      </c>
      <c r="N544" s="57">
        <v>1216</v>
      </c>
      <c r="O544" s="57">
        <v>1148</v>
      </c>
      <c r="P544" s="25">
        <f>Tabla15[[#This Row],[sbruto]]-Tabla15[[#This Row],[ISR]]-Tabla15[[#This Row],[SFS]]-Tabla15[[#This Row],[AFP]]-Tabla15[[#This Row],[sneto]]</f>
        <v>25</v>
      </c>
      <c r="Q544" s="25">
        <v>37168.35</v>
      </c>
      <c r="R544" s="48" t="str">
        <f>_xlfn.XLOOKUP(Tabla15[[#This Row],[cedula]],Tabla8[Numero Documento],Tabla8[Gen])</f>
        <v>M</v>
      </c>
      <c r="S544" s="48" t="str">
        <f>_xlfn.XLOOKUP(Tabla15[[#This Row],[cedula]],Tabla8[Numero Documento],Tabla8[Lugar Funciones Codigo])</f>
        <v>01.83.00.14</v>
      </c>
    </row>
    <row r="545" spans="1:19">
      <c r="A545" s="48" t="s">
        <v>2538</v>
      </c>
      <c r="B545" s="48" t="s">
        <v>2585</v>
      </c>
      <c r="C545" s="48" t="s">
        <v>2570</v>
      </c>
      <c r="D545" s="48" t="str">
        <f>Tabla15[[#This Row],[cedula]]&amp;Tabla15[[#This Row],[prog]]&amp;LEFT(Tabla15[[#This Row],[TIPO]],3)</f>
        <v>4022259054501TEM</v>
      </c>
      <c r="E545" s="48" t="s">
        <v>2584</v>
      </c>
      <c r="F545" s="48" t="s">
        <v>2586</v>
      </c>
      <c r="G545" s="48" t="s">
        <v>314</v>
      </c>
      <c r="H545" s="48" t="s">
        <v>2795</v>
      </c>
      <c r="I545" s="73">
        <f>_xlfn.XLOOKUP(Tabla15[[#This Row],[cedula]],TCARRERA[CEDULA],TCARRERA[CATEGORIA DEL SERVIDOR],0)</f>
        <v>0</v>
      </c>
      <c r="J54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5" s="48" t="str">
        <f>IF(ISTEXT(Tabla15[[#This Row],[CARRERA]]),Tabla15[[#This Row],[CARRERA]],Tabla15[[#This Row],[STATUS]])</f>
        <v>TEMPORALES</v>
      </c>
      <c r="L545" s="57">
        <v>36000</v>
      </c>
      <c r="M545" s="58"/>
      <c r="N545" s="57">
        <v>1094.4000000000001</v>
      </c>
      <c r="O545" s="57">
        <v>1033.2</v>
      </c>
      <c r="P545" s="25">
        <f>Tabla15[[#This Row],[sbruto]]-Tabla15[[#This Row],[ISR]]-Tabla15[[#This Row],[SFS]]-Tabla15[[#This Row],[AFP]]-Tabla15[[#This Row],[sneto]]</f>
        <v>25</v>
      </c>
      <c r="Q545" s="25">
        <v>33847.4</v>
      </c>
      <c r="R545" s="48" t="str">
        <f>_xlfn.XLOOKUP(Tabla15[[#This Row],[cedula]],Tabla8[Numero Documento],Tabla8[Gen])</f>
        <v>M</v>
      </c>
      <c r="S545" s="48" t="str">
        <f>_xlfn.XLOOKUP(Tabla15[[#This Row],[cedula]],Tabla8[Numero Documento],Tabla8[Lugar Funciones Codigo])</f>
        <v>01.83.00.14</v>
      </c>
    </row>
    <row r="546" spans="1:19" hidden="1">
      <c r="A546" s="48" t="s">
        <v>2539</v>
      </c>
      <c r="B546" s="48" t="s">
        <v>1109</v>
      </c>
      <c r="C546" s="48" t="s">
        <v>2570</v>
      </c>
      <c r="D546" s="48" t="str">
        <f>Tabla15[[#This Row],[cedula]]&amp;Tabla15[[#This Row],[prog]]&amp;LEFT(Tabla15[[#This Row],[TIPO]],3)</f>
        <v>0011602482901FIJ</v>
      </c>
      <c r="E546" s="48" t="s">
        <v>150</v>
      </c>
      <c r="F546" s="48" t="s">
        <v>10</v>
      </c>
      <c r="G546" s="48" t="s">
        <v>314</v>
      </c>
      <c r="H546" s="48" t="s">
        <v>11</v>
      </c>
      <c r="I546" s="73" t="str">
        <f>_xlfn.XLOOKUP(Tabla15[[#This Row],[cedula]],TCARRERA[CEDULA],TCARRERA[CATEGORIA DEL SERVIDOR],0)</f>
        <v>CARRERA ADMINISTRATIVA</v>
      </c>
      <c r="J54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6" s="48" t="str">
        <f>IF(ISTEXT(Tabla15[[#This Row],[CARRERA]]),Tabla15[[#This Row],[CARRERA]],Tabla15[[#This Row],[STATUS]])</f>
        <v>CARRERA ADMINISTRATIVA</v>
      </c>
      <c r="L546" s="57">
        <v>35000</v>
      </c>
      <c r="M546" s="59"/>
      <c r="N546" s="60">
        <v>1064</v>
      </c>
      <c r="O546" s="60">
        <v>1004.5</v>
      </c>
      <c r="P546" s="25">
        <f>Tabla15[[#This Row],[sbruto]]-Tabla15[[#This Row],[ISR]]-Tabla15[[#This Row],[SFS]]-Tabla15[[#This Row],[AFP]]-Tabla15[[#This Row],[sneto]]</f>
        <v>2931.630000000001</v>
      </c>
      <c r="Q546" s="25">
        <v>29999.87</v>
      </c>
      <c r="R546" s="48" t="str">
        <f>_xlfn.XLOOKUP(Tabla15[[#This Row],[cedula]],Tabla8[Numero Documento],Tabla8[Gen])</f>
        <v>F</v>
      </c>
      <c r="S546" s="48" t="str">
        <f>_xlfn.XLOOKUP(Tabla15[[#This Row],[cedula]],Tabla8[Numero Documento],Tabla8[Lugar Funciones Codigo])</f>
        <v>01.83.00.14</v>
      </c>
    </row>
    <row r="547" spans="1:19" hidden="1">
      <c r="A547" s="48" t="s">
        <v>2539</v>
      </c>
      <c r="B547" s="48" t="s">
        <v>2676</v>
      </c>
      <c r="C547" s="48" t="s">
        <v>2570</v>
      </c>
      <c r="D547" s="48" t="str">
        <f>Tabla15[[#This Row],[cedula]]&amp;Tabla15[[#This Row],[prog]]&amp;LEFT(Tabla15[[#This Row],[TIPO]],3)</f>
        <v>2240059876301FIJ</v>
      </c>
      <c r="E547" s="48" t="s">
        <v>2661</v>
      </c>
      <c r="F547" s="48" t="s">
        <v>55</v>
      </c>
      <c r="G547" s="48" t="s">
        <v>314</v>
      </c>
      <c r="H547" s="48" t="s">
        <v>11</v>
      </c>
      <c r="I547" s="73">
        <f>_xlfn.XLOOKUP(Tabla15[[#This Row],[cedula]],TCARRERA[CEDULA],TCARRERA[CATEGORIA DEL SERVIDOR],0)</f>
        <v>0</v>
      </c>
      <c r="J54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47" s="48" t="str">
        <f>IF(ISTEXT(Tabla15[[#This Row],[CARRERA]]),Tabla15[[#This Row],[CARRERA]],Tabla15[[#This Row],[STATUS]])</f>
        <v>FIJO</v>
      </c>
      <c r="L547" s="57">
        <v>25000</v>
      </c>
      <c r="M547" s="61"/>
      <c r="N547" s="57">
        <v>760</v>
      </c>
      <c r="O547" s="57">
        <v>717.5</v>
      </c>
      <c r="P547" s="25">
        <f>Tabla15[[#This Row],[sbruto]]-Tabla15[[#This Row],[ISR]]-Tabla15[[#This Row],[SFS]]-Tabla15[[#This Row],[AFP]]-Tabla15[[#This Row],[sneto]]</f>
        <v>25</v>
      </c>
      <c r="Q547" s="25">
        <v>23497.5</v>
      </c>
      <c r="R547" s="48" t="str">
        <f>_xlfn.XLOOKUP(Tabla15[[#This Row],[cedula]],Tabla8[Numero Documento],Tabla8[Gen])</f>
        <v>F</v>
      </c>
      <c r="S547" s="48" t="str">
        <f>_xlfn.XLOOKUP(Tabla15[[#This Row],[cedula]],Tabla8[Numero Documento],Tabla8[Lugar Funciones Codigo])</f>
        <v>01.83.00.14</v>
      </c>
    </row>
    <row r="548" spans="1:19" hidden="1">
      <c r="A548" s="48" t="s">
        <v>3189</v>
      </c>
      <c r="B548" s="48" t="s">
        <v>1109</v>
      </c>
      <c r="C548" s="48" t="s">
        <v>2570</v>
      </c>
      <c r="D548" s="48" t="str">
        <f>Tabla15[[#This Row],[cedula]]&amp;Tabla15[[#This Row],[prog]]&amp;LEFT(Tabla15[[#This Row],[TIPO]],3)</f>
        <v>0011602482901SUP</v>
      </c>
      <c r="E548" s="48" t="s">
        <v>150</v>
      </c>
      <c r="F548" s="48" t="s">
        <v>10</v>
      </c>
      <c r="G548" s="48" t="s">
        <v>3311</v>
      </c>
      <c r="H548" s="48" t="s">
        <v>2885</v>
      </c>
      <c r="I548" s="73" t="str">
        <f>_xlfn.XLOOKUP(Tabla15[[#This Row],[cedula]],TCARRERA[CEDULA],TCARRERA[CATEGORIA DEL SERVIDOR],0)</f>
        <v>CARRERA ADMINISTRATIVA</v>
      </c>
      <c r="J548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8" s="48" t="str">
        <f>IF(ISTEXT(Tabla15[[#This Row],[CARRERA]]),Tabla15[[#This Row],[CARRERA]],Tabla15[[#This Row],[STATUS]])</f>
        <v>CARRERA ADMINISTRATIVA</v>
      </c>
      <c r="L548" s="57">
        <v>25000</v>
      </c>
      <c r="M548" s="61">
        <v>3486.65</v>
      </c>
      <c r="N548" s="60">
        <v>717.5</v>
      </c>
      <c r="O548" s="60">
        <v>760</v>
      </c>
      <c r="P548" s="25">
        <f>Tabla15[[#This Row],[sbruto]]-Tabla15[[#This Row],[ISR]]-Tabla15[[#This Row],[SFS]]-Tabla15[[#This Row],[AFP]]-Tabla15[[#This Row],[sneto]]</f>
        <v>0</v>
      </c>
      <c r="Q548" s="25">
        <v>20035.849999999999</v>
      </c>
      <c r="R548" s="48" t="str">
        <f>_xlfn.XLOOKUP(Tabla15[[#This Row],[cedula]],Tabla8[Numero Documento],Tabla8[Gen])</f>
        <v>F</v>
      </c>
      <c r="S548" s="48" t="str">
        <f>_xlfn.XLOOKUP(Tabla15[[#This Row],[cedula]],Tabla8[Numero Documento],Tabla8[Lugar Funciones Codigo])</f>
        <v>01.83.00.14</v>
      </c>
    </row>
    <row r="549" spans="1:19" hidden="1">
      <c r="A549" s="48" t="s">
        <v>2539</v>
      </c>
      <c r="B549" s="48" t="s">
        <v>1978</v>
      </c>
      <c r="C549" s="48" t="s">
        <v>2570</v>
      </c>
      <c r="D549" s="48" t="str">
        <f>Tabla15[[#This Row],[cedula]]&amp;Tabla15[[#This Row],[prog]]&amp;LEFT(Tabla15[[#This Row],[TIPO]],3)</f>
        <v>2230064960901FIJ</v>
      </c>
      <c r="E549" s="48" t="s">
        <v>1033</v>
      </c>
      <c r="F549" s="48" t="s">
        <v>55</v>
      </c>
      <c r="G549" s="48" t="s">
        <v>314</v>
      </c>
      <c r="H549" s="48" t="s">
        <v>11</v>
      </c>
      <c r="I549" s="73">
        <f>_xlfn.XLOOKUP(Tabla15[[#This Row],[cedula]],TCARRERA[CEDULA],TCARRERA[CATEGORIA DEL SERVIDOR],0)</f>
        <v>0</v>
      </c>
      <c r="J54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49" s="48" t="str">
        <f>IF(ISTEXT(Tabla15[[#This Row],[CARRERA]]),Tabla15[[#This Row],[CARRERA]],Tabla15[[#This Row],[STATUS]])</f>
        <v>FIJO</v>
      </c>
      <c r="L549" s="57">
        <v>25000</v>
      </c>
      <c r="M549" s="60"/>
      <c r="N549" s="57">
        <v>760</v>
      </c>
      <c r="O549" s="57">
        <v>717.5</v>
      </c>
      <c r="P549" s="25">
        <f>Tabla15[[#This Row],[sbruto]]-Tabla15[[#This Row],[ISR]]-Tabla15[[#This Row],[SFS]]-Tabla15[[#This Row],[AFP]]-Tabla15[[#This Row],[sneto]]</f>
        <v>25</v>
      </c>
      <c r="Q549" s="25">
        <v>23497.5</v>
      </c>
      <c r="R549" s="48" t="str">
        <f>_xlfn.XLOOKUP(Tabla15[[#This Row],[cedula]],Tabla8[Numero Documento],Tabla8[Gen])</f>
        <v>F</v>
      </c>
      <c r="S549" s="48" t="str">
        <f>_xlfn.XLOOKUP(Tabla15[[#This Row],[cedula]],Tabla8[Numero Documento],Tabla8[Lugar Funciones Codigo])</f>
        <v>01.83.00.14</v>
      </c>
    </row>
    <row r="550" spans="1:19" hidden="1">
      <c r="A550" s="48" t="s">
        <v>2539</v>
      </c>
      <c r="B550" s="48" t="s">
        <v>2001</v>
      </c>
      <c r="C550" s="48" t="s">
        <v>2570</v>
      </c>
      <c r="D550" s="48" t="str">
        <f>Tabla15[[#This Row],[cedula]]&amp;Tabla15[[#This Row],[prog]]&amp;LEFT(Tabla15[[#This Row],[TIPO]],3)</f>
        <v>4021316944001FIJ</v>
      </c>
      <c r="E550" s="48" t="s">
        <v>1059</v>
      </c>
      <c r="F550" s="48" t="s">
        <v>385</v>
      </c>
      <c r="G550" s="48" t="s">
        <v>314</v>
      </c>
      <c r="H550" s="48" t="s">
        <v>11</v>
      </c>
      <c r="I550" s="73">
        <f>_xlfn.XLOOKUP(Tabla15[[#This Row],[cedula]],TCARRERA[CEDULA],TCARRERA[CATEGORIA DEL SERVIDOR],0)</f>
        <v>0</v>
      </c>
      <c r="J55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50" s="48" t="str">
        <f>IF(ISTEXT(Tabla15[[#This Row],[CARRERA]]),Tabla15[[#This Row],[CARRERA]],Tabla15[[#This Row],[STATUS]])</f>
        <v>FIJO</v>
      </c>
      <c r="L550" s="57">
        <v>25000</v>
      </c>
      <c r="M550" s="61"/>
      <c r="N550" s="57">
        <v>760</v>
      </c>
      <c r="O550" s="57">
        <v>717.5</v>
      </c>
      <c r="P550" s="25">
        <f>Tabla15[[#This Row],[sbruto]]-Tabla15[[#This Row],[ISR]]-Tabla15[[#This Row],[SFS]]-Tabla15[[#This Row],[AFP]]-Tabla15[[#This Row],[sneto]]</f>
        <v>3071</v>
      </c>
      <c r="Q550" s="25">
        <v>20451.5</v>
      </c>
      <c r="R550" s="48" t="str">
        <f>_xlfn.XLOOKUP(Tabla15[[#This Row],[cedula]],Tabla8[Numero Documento],Tabla8[Gen])</f>
        <v>M</v>
      </c>
      <c r="S550" s="48" t="str">
        <f>_xlfn.XLOOKUP(Tabla15[[#This Row],[cedula]],Tabla8[Numero Documento],Tabla8[Lugar Funciones Codigo])</f>
        <v>01.83.00.14</v>
      </c>
    </row>
    <row r="551" spans="1:19" hidden="1">
      <c r="A551" s="48" t="s">
        <v>2539</v>
      </c>
      <c r="B551" s="48" t="s">
        <v>1994</v>
      </c>
      <c r="C551" s="48" t="s">
        <v>2570</v>
      </c>
      <c r="D551" s="48" t="str">
        <f>Tabla15[[#This Row],[cedula]]&amp;Tabla15[[#This Row],[prog]]&amp;LEFT(Tabla15[[#This Row],[TIPO]],3)</f>
        <v>0011087081301FIJ</v>
      </c>
      <c r="E551" s="48" t="s">
        <v>321</v>
      </c>
      <c r="F551" s="48" t="s">
        <v>15</v>
      </c>
      <c r="G551" s="48" t="s">
        <v>314</v>
      </c>
      <c r="H551" s="48" t="s">
        <v>11</v>
      </c>
      <c r="I551" s="73">
        <f>_xlfn.XLOOKUP(Tabla15[[#This Row],[cedula]],TCARRERA[CEDULA],TCARRERA[CATEGORIA DEL SERVIDOR],0)</f>
        <v>0</v>
      </c>
      <c r="J55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51" s="48" t="str">
        <f>IF(ISTEXT(Tabla15[[#This Row],[CARRERA]]),Tabla15[[#This Row],[CARRERA]],Tabla15[[#This Row],[STATUS]])</f>
        <v>FIJO</v>
      </c>
      <c r="L551" s="57">
        <v>22000</v>
      </c>
      <c r="M551" s="57"/>
      <c r="N551" s="57">
        <v>668.8</v>
      </c>
      <c r="O551" s="57">
        <v>631.4</v>
      </c>
      <c r="P551" s="25">
        <f>Tabla15[[#This Row],[sbruto]]-Tabla15[[#This Row],[ISR]]-Tabla15[[#This Row],[SFS]]-Tabla15[[#This Row],[AFP]]-Tabla15[[#This Row],[sneto]]</f>
        <v>125</v>
      </c>
      <c r="Q551" s="25">
        <v>20574.8</v>
      </c>
      <c r="R551" s="48" t="str">
        <f>_xlfn.XLOOKUP(Tabla15[[#This Row],[cedula]],Tabla8[Numero Documento],Tabla8[Gen])</f>
        <v>M</v>
      </c>
      <c r="S551" s="48" t="str">
        <f>_xlfn.XLOOKUP(Tabla15[[#This Row],[cedula]],Tabla8[Numero Documento],Tabla8[Lugar Funciones Codigo])</f>
        <v>01.83.00.14</v>
      </c>
    </row>
    <row r="552" spans="1:19" hidden="1">
      <c r="A552" s="48" t="s">
        <v>3190</v>
      </c>
      <c r="B552" s="48" t="s">
        <v>1994</v>
      </c>
      <c r="C552" s="48" t="s">
        <v>2570</v>
      </c>
      <c r="D552" s="48" t="str">
        <f>Tabla15[[#This Row],[cedula]]&amp;Tabla15[[#This Row],[prog]]&amp;LEFT(Tabla15[[#This Row],[TIPO]],3)</f>
        <v>0011087081301PRI</v>
      </c>
      <c r="E552" s="48" t="s">
        <v>321</v>
      </c>
      <c r="F552" s="48" t="s">
        <v>3162</v>
      </c>
      <c r="G552" s="48" t="s">
        <v>3311</v>
      </c>
      <c r="H552" s="48" t="s">
        <v>3161</v>
      </c>
      <c r="I552" s="73">
        <f>_xlfn.XLOOKUP(Tabla15[[#This Row],[cedula]],TCARRERA[CEDULA],TCARRERA[CATEGORIA DEL SERVIDOR],0)</f>
        <v>0</v>
      </c>
      <c r="J552" s="48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552" s="48" t="str">
        <f>IF(ISTEXT(Tabla15[[#This Row],[CARRERA]]),Tabla15[[#This Row],[CARRERA]],Tabla15[[#This Row],[STATUS]])</f>
        <v>PRIMA DE TRANSPORTE</v>
      </c>
      <c r="L552" s="57">
        <v>2500</v>
      </c>
      <c r="M552" s="60"/>
      <c r="N552" s="57"/>
      <c r="O552" s="57"/>
      <c r="P552" s="25">
        <f>Tabla15[[#This Row],[sbruto]]-Tabla15[[#This Row],[ISR]]-Tabla15[[#This Row],[SFS]]-Tabla15[[#This Row],[AFP]]-Tabla15[[#This Row],[sneto]]</f>
        <v>0</v>
      </c>
      <c r="Q552" s="25">
        <v>2500</v>
      </c>
      <c r="R552" s="48" t="str">
        <f>_xlfn.XLOOKUP(Tabla15[[#This Row],[cedula]],Tabla8[Numero Documento],Tabla8[Gen])</f>
        <v>M</v>
      </c>
      <c r="S552" s="48" t="str">
        <f>_xlfn.XLOOKUP(Tabla15[[#This Row],[cedula]],Tabla8[Numero Documento],Tabla8[Lugar Funciones Codigo])</f>
        <v>01.83.00.14</v>
      </c>
    </row>
    <row r="553" spans="1:19" hidden="1">
      <c r="A553" s="48" t="s">
        <v>2539</v>
      </c>
      <c r="B553" s="48" t="s">
        <v>1136</v>
      </c>
      <c r="C553" s="48" t="s">
        <v>2570</v>
      </c>
      <c r="D553" s="48" t="str">
        <f>Tabla15[[#This Row],[cedula]]&amp;Tabla15[[#This Row],[prog]]&amp;LEFT(Tabla15[[#This Row],[TIPO]],3)</f>
        <v>0010445299001FIJ</v>
      </c>
      <c r="E553" s="48" t="s">
        <v>258</v>
      </c>
      <c r="F553" s="48" t="s">
        <v>259</v>
      </c>
      <c r="G553" s="48" t="s">
        <v>1735</v>
      </c>
      <c r="H553" s="48" t="s">
        <v>11</v>
      </c>
      <c r="I553" s="73" t="str">
        <f>_xlfn.XLOOKUP(Tabla15[[#This Row],[cedula]],TCARRERA[CEDULA],TCARRERA[CATEGORIA DEL SERVIDOR],0)</f>
        <v>CARRERA ADMINISTRATIVA</v>
      </c>
      <c r="J55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53" s="48" t="str">
        <f>IF(ISTEXT(Tabla15[[#This Row],[CARRERA]]),Tabla15[[#This Row],[CARRERA]],Tabla15[[#This Row],[STATUS]])</f>
        <v>CARRERA ADMINISTRATIVA</v>
      </c>
      <c r="L553" s="57">
        <v>115000</v>
      </c>
      <c r="M553" s="58">
        <v>15633.74</v>
      </c>
      <c r="N553" s="57">
        <v>3496</v>
      </c>
      <c r="O553" s="57">
        <v>3300.5</v>
      </c>
      <c r="P553" s="25">
        <f>Tabla15[[#This Row],[sbruto]]-Tabla15[[#This Row],[ISR]]-Tabla15[[#This Row],[SFS]]-Tabla15[[#This Row],[AFP]]-Tabla15[[#This Row],[sneto]]</f>
        <v>10925</v>
      </c>
      <c r="Q553" s="25">
        <v>81644.759999999995</v>
      </c>
      <c r="R553" s="48" t="str">
        <f>_xlfn.XLOOKUP(Tabla15[[#This Row],[cedula]],Tabla8[Numero Documento],Tabla8[Gen])</f>
        <v>F</v>
      </c>
      <c r="S553" s="48" t="str">
        <f>_xlfn.XLOOKUP(Tabla15[[#This Row],[cedula]],Tabla8[Numero Documento],Tabla8[Lugar Funciones Codigo])</f>
        <v>01.83.00.14.00.01</v>
      </c>
    </row>
    <row r="554" spans="1:19" hidden="1">
      <c r="A554" s="48" t="s">
        <v>2539</v>
      </c>
      <c r="B554" s="48" t="s">
        <v>1846</v>
      </c>
      <c r="C554" s="48" t="s">
        <v>2570</v>
      </c>
      <c r="D554" s="48" t="str">
        <f>Tabla15[[#This Row],[cedula]]&amp;Tabla15[[#This Row],[prog]]&amp;LEFT(Tabla15[[#This Row],[TIPO]],3)</f>
        <v>0011285843601FIJ</v>
      </c>
      <c r="E554" s="48" t="s">
        <v>257</v>
      </c>
      <c r="F554" s="48" t="s">
        <v>254</v>
      </c>
      <c r="G554" s="48" t="s">
        <v>1735</v>
      </c>
      <c r="H554" s="48" t="s">
        <v>11</v>
      </c>
      <c r="I554" s="73">
        <f>_xlfn.XLOOKUP(Tabla15[[#This Row],[cedula]],TCARRERA[CEDULA],TCARRERA[CATEGORIA DEL SERVIDOR],0)</f>
        <v>0</v>
      </c>
      <c r="J55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54" s="48" t="str">
        <f>IF(ISTEXT(Tabla15[[#This Row],[CARRERA]]),Tabla15[[#This Row],[CARRERA]],Tabla15[[#This Row],[STATUS]])</f>
        <v>FIJO</v>
      </c>
      <c r="L554" s="57">
        <v>65000</v>
      </c>
      <c r="M554" s="61">
        <v>4427.58</v>
      </c>
      <c r="N554" s="57">
        <v>1976</v>
      </c>
      <c r="O554" s="57">
        <v>1865.5</v>
      </c>
      <c r="P554" s="25">
        <f>Tabla15[[#This Row],[sbruto]]-Tabla15[[#This Row],[ISR]]-Tabla15[[#This Row],[SFS]]-Tabla15[[#This Row],[AFP]]-Tabla15[[#This Row],[sneto]]</f>
        <v>25</v>
      </c>
      <c r="Q554" s="25">
        <v>56705.919999999998</v>
      </c>
      <c r="R554" s="48" t="str">
        <f>_xlfn.XLOOKUP(Tabla15[[#This Row],[cedula]],Tabla8[Numero Documento],Tabla8[Gen])</f>
        <v>M</v>
      </c>
      <c r="S554" s="48" t="str">
        <f>_xlfn.XLOOKUP(Tabla15[[#This Row],[cedula]],Tabla8[Numero Documento],Tabla8[Lugar Funciones Codigo])</f>
        <v>01.83.00.14.00.01</v>
      </c>
    </row>
    <row r="555" spans="1:19" hidden="1">
      <c r="A555" s="48" t="s">
        <v>2539</v>
      </c>
      <c r="B555" s="48" t="s">
        <v>1925</v>
      </c>
      <c r="C555" s="48" t="s">
        <v>2570</v>
      </c>
      <c r="D555" s="48" t="str">
        <f>Tabla15[[#This Row],[cedula]]&amp;Tabla15[[#This Row],[prog]]&amp;LEFT(Tabla15[[#This Row],[TIPO]],3)</f>
        <v>0010990904401FIJ</v>
      </c>
      <c r="E555" s="48" t="s">
        <v>260</v>
      </c>
      <c r="F555" s="48" t="s">
        <v>254</v>
      </c>
      <c r="G555" s="48" t="s">
        <v>1735</v>
      </c>
      <c r="H555" s="48" t="s">
        <v>11</v>
      </c>
      <c r="I555" s="73">
        <f>_xlfn.XLOOKUP(Tabla15[[#This Row],[cedula]],TCARRERA[CEDULA],TCARRERA[CATEGORIA DEL SERVIDOR],0)</f>
        <v>0</v>
      </c>
      <c r="J55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55" s="48" t="str">
        <f>IF(ISTEXT(Tabla15[[#This Row],[CARRERA]]),Tabla15[[#This Row],[CARRERA]],Tabla15[[#This Row],[STATUS]])</f>
        <v>FIJO</v>
      </c>
      <c r="L555" s="57">
        <v>45000</v>
      </c>
      <c r="M555" s="61">
        <v>1148.33</v>
      </c>
      <c r="N555" s="57">
        <v>1368</v>
      </c>
      <c r="O555" s="57">
        <v>1291.5</v>
      </c>
      <c r="P555" s="25">
        <f>Tabla15[[#This Row],[sbruto]]-Tabla15[[#This Row],[ISR]]-Tabla15[[#This Row],[SFS]]-Tabla15[[#This Row],[AFP]]-Tabla15[[#This Row],[sneto]]</f>
        <v>1571</v>
      </c>
      <c r="Q555" s="25">
        <v>39621.17</v>
      </c>
      <c r="R555" s="48" t="str">
        <f>_xlfn.XLOOKUP(Tabla15[[#This Row],[cedula]],Tabla8[Numero Documento],Tabla8[Gen])</f>
        <v>F</v>
      </c>
      <c r="S555" s="48" t="str">
        <f>_xlfn.XLOOKUP(Tabla15[[#This Row],[cedula]],Tabla8[Numero Documento],Tabla8[Lugar Funciones Codigo])</f>
        <v>01.83.00.14.00.01</v>
      </c>
    </row>
    <row r="556" spans="1:19">
      <c r="A556" s="48" t="s">
        <v>2538</v>
      </c>
      <c r="B556" s="48" t="s">
        <v>3063</v>
      </c>
      <c r="C556" s="48" t="s">
        <v>2570</v>
      </c>
      <c r="D556" s="48" t="str">
        <f>Tabla15[[#This Row],[cedula]]&amp;Tabla15[[#This Row],[prog]]&amp;LEFT(Tabla15[[#This Row],[TIPO]],3)</f>
        <v>4022222294101TEM</v>
      </c>
      <c r="E556" s="48" t="s">
        <v>3062</v>
      </c>
      <c r="F556" s="48" t="s">
        <v>129</v>
      </c>
      <c r="G556" s="48" t="s">
        <v>3317</v>
      </c>
      <c r="H556" s="48" t="s">
        <v>2795</v>
      </c>
      <c r="I556" s="73">
        <f>_xlfn.XLOOKUP(Tabla15[[#This Row],[cedula]],TCARRERA[CEDULA],TCARRERA[CATEGORIA DEL SERVIDOR],0)</f>
        <v>0</v>
      </c>
      <c r="J556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6" s="48" t="str">
        <f>IF(ISTEXT(Tabla15[[#This Row],[CARRERA]]),Tabla15[[#This Row],[CARRERA]],Tabla15[[#This Row],[STATUS]])</f>
        <v>TEMPORALES</v>
      </c>
      <c r="L556" s="57">
        <v>95000</v>
      </c>
      <c r="M556" s="58">
        <v>10173.02</v>
      </c>
      <c r="N556" s="57">
        <v>2888</v>
      </c>
      <c r="O556" s="57">
        <v>2726.5</v>
      </c>
      <c r="P556" s="25">
        <f>Tabla15[[#This Row],[sbruto]]-Tabla15[[#This Row],[ISR]]-Tabla15[[#This Row],[SFS]]-Tabla15[[#This Row],[AFP]]-Tabla15[[#This Row],[sneto]]</f>
        <v>3049.8999999999942</v>
      </c>
      <c r="Q556" s="25">
        <v>76162.58</v>
      </c>
      <c r="R556" s="48" t="str">
        <f>_xlfn.XLOOKUP(Tabla15[[#This Row],[cedula]],Tabla8[Numero Documento],Tabla8[Gen])</f>
        <v>F</v>
      </c>
      <c r="S556" s="48" t="str">
        <f>_xlfn.XLOOKUP(Tabla15[[#This Row],[cedula]],Tabla8[Numero Documento],Tabla8[Lugar Funciones Codigo])</f>
        <v>01.83.00.14.00.02</v>
      </c>
    </row>
    <row r="557" spans="1:19">
      <c r="A557" s="48" t="s">
        <v>2538</v>
      </c>
      <c r="B557" s="48" t="s">
        <v>2362</v>
      </c>
      <c r="C557" s="48" t="s">
        <v>2570</v>
      </c>
      <c r="D557" s="48" t="str">
        <f>Tabla15[[#This Row],[cedula]]&amp;Tabla15[[#This Row],[prog]]&amp;LEFT(Tabla15[[#This Row],[TIPO]],3)</f>
        <v>0010102831401TEM</v>
      </c>
      <c r="E557" s="48" t="s">
        <v>1440</v>
      </c>
      <c r="F557" s="48" t="s">
        <v>129</v>
      </c>
      <c r="G557" s="48" t="s">
        <v>253</v>
      </c>
      <c r="H557" s="48" t="s">
        <v>2795</v>
      </c>
      <c r="I557" s="73">
        <f>_xlfn.XLOOKUP(Tabla15[[#This Row],[cedula]],TCARRERA[CEDULA],TCARRERA[CATEGORIA DEL SERVIDOR],0)</f>
        <v>0</v>
      </c>
      <c r="J557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7" s="48" t="str">
        <f>IF(ISTEXT(Tabla15[[#This Row],[CARRERA]]),Tabla15[[#This Row],[CARRERA]],Tabla15[[#This Row],[STATUS]])</f>
        <v>TEMPORALES</v>
      </c>
      <c r="L557" s="57">
        <v>25333.33</v>
      </c>
      <c r="M557" s="61"/>
      <c r="N557" s="57">
        <v>770.13</v>
      </c>
      <c r="O557" s="57">
        <v>727.07</v>
      </c>
      <c r="P557" s="25">
        <f>Tabla15[[#This Row],[sbruto]]-Tabla15[[#This Row],[ISR]]-Tabla15[[#This Row],[SFS]]-Tabla15[[#This Row],[AFP]]-Tabla15[[#This Row],[sneto]]</f>
        <v>1937.4500000000007</v>
      </c>
      <c r="Q557" s="25">
        <v>21898.68</v>
      </c>
      <c r="R557" s="48" t="str">
        <f>_xlfn.XLOOKUP(Tabla15[[#This Row],[cedula]],Tabla8[Numero Documento],Tabla8[Gen])</f>
        <v>F</v>
      </c>
      <c r="S557" s="48" t="str">
        <f>_xlfn.XLOOKUP(Tabla15[[#This Row],[cedula]],Tabla8[Numero Documento],Tabla8[Lugar Funciones Codigo])</f>
        <v>01.83.00.14.00.03</v>
      </c>
    </row>
    <row r="558" spans="1:19">
      <c r="A558" s="48" t="s">
        <v>2538</v>
      </c>
      <c r="B558" s="48" t="s">
        <v>2365</v>
      </c>
      <c r="C558" s="48" t="s">
        <v>2570</v>
      </c>
      <c r="D558" s="48" t="str">
        <f>Tabla15[[#This Row],[cedula]]&amp;Tabla15[[#This Row],[prog]]&amp;LEFT(Tabla15[[#This Row],[TIPO]],3)</f>
        <v>0011900362201TEM</v>
      </c>
      <c r="E558" s="48" t="s">
        <v>1648</v>
      </c>
      <c r="F558" s="48" t="s">
        <v>129</v>
      </c>
      <c r="G558" s="48" t="s">
        <v>3315</v>
      </c>
      <c r="H558" s="48" t="s">
        <v>2795</v>
      </c>
      <c r="I558" s="73">
        <f>_xlfn.XLOOKUP(Tabla15[[#This Row],[cedula]],TCARRERA[CEDULA],TCARRERA[CATEGORIA DEL SERVIDOR],0)</f>
        <v>0</v>
      </c>
      <c r="J558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8" s="48" t="str">
        <f>IF(ISTEXT(Tabla15[[#This Row],[CARRERA]]),Tabla15[[#This Row],[CARRERA]],Tabla15[[#This Row],[STATUS]])</f>
        <v>TEMPORALES</v>
      </c>
      <c r="L558" s="57">
        <v>115000</v>
      </c>
      <c r="M558" s="57">
        <v>15633.74</v>
      </c>
      <c r="N558" s="57">
        <v>3496</v>
      </c>
      <c r="O558" s="57">
        <v>3300.5</v>
      </c>
      <c r="P558" s="25">
        <f>Tabla15[[#This Row],[sbruto]]-Tabla15[[#This Row],[ISR]]-Tabla15[[#This Row],[SFS]]-Tabla15[[#This Row],[AFP]]-Tabla15[[#This Row],[sneto]]</f>
        <v>25</v>
      </c>
      <c r="Q558" s="25">
        <v>92544.76</v>
      </c>
      <c r="R558" s="48" t="str">
        <f>_xlfn.XLOOKUP(Tabla15[[#This Row],[cedula]],Tabla8[Numero Documento],Tabla8[Gen])</f>
        <v>F</v>
      </c>
      <c r="S558" s="48" t="str">
        <f>_xlfn.XLOOKUP(Tabla15[[#This Row],[cedula]],Tabla8[Numero Documento],Tabla8[Lugar Funciones Codigo])</f>
        <v>01.83.00.14.00.04</v>
      </c>
    </row>
    <row r="559" spans="1:19">
      <c r="A559" s="48" t="s">
        <v>2538</v>
      </c>
      <c r="B559" s="48" t="s">
        <v>2900</v>
      </c>
      <c r="C559" s="48" t="s">
        <v>2570</v>
      </c>
      <c r="D559" s="48" t="str">
        <f>Tabla15[[#This Row],[cedula]]&amp;Tabla15[[#This Row],[prog]]&amp;LEFT(Tabla15[[#This Row],[TIPO]],3)</f>
        <v>4021371573901TEM</v>
      </c>
      <c r="E559" s="48" t="s">
        <v>2899</v>
      </c>
      <c r="F559" s="48" t="s">
        <v>1399</v>
      </c>
      <c r="G559" s="48" t="s">
        <v>3315</v>
      </c>
      <c r="H559" s="48" t="s">
        <v>2795</v>
      </c>
      <c r="I559" s="73">
        <f>_xlfn.XLOOKUP(Tabla15[[#This Row],[cedula]],TCARRERA[CEDULA],TCARRERA[CATEGORIA DEL SERVIDOR],0)</f>
        <v>0</v>
      </c>
      <c r="J559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9" s="48" t="str">
        <f>IF(ISTEXT(Tabla15[[#This Row],[CARRERA]]),Tabla15[[#This Row],[CARRERA]],Tabla15[[#This Row],[STATUS]])</f>
        <v>TEMPORALES</v>
      </c>
      <c r="L559" s="57">
        <v>50000</v>
      </c>
      <c r="M559" s="61">
        <v>1854</v>
      </c>
      <c r="N559" s="60">
        <v>1520</v>
      </c>
      <c r="O559" s="60">
        <v>1435</v>
      </c>
      <c r="P559" s="25">
        <f>Tabla15[[#This Row],[sbruto]]-Tabla15[[#This Row],[ISR]]-Tabla15[[#This Row],[SFS]]-Tabla15[[#This Row],[AFP]]-Tabla15[[#This Row],[sneto]]</f>
        <v>25</v>
      </c>
      <c r="Q559" s="25">
        <v>45166</v>
      </c>
      <c r="R559" s="48" t="str">
        <f>_xlfn.XLOOKUP(Tabla15[[#This Row],[cedula]],Tabla8[Numero Documento],Tabla8[Gen])</f>
        <v>F</v>
      </c>
      <c r="S559" s="48" t="str">
        <f>_xlfn.XLOOKUP(Tabla15[[#This Row],[cedula]],Tabla8[Numero Documento],Tabla8[Lugar Funciones Codigo])</f>
        <v>01.83.00.14.00.04</v>
      </c>
    </row>
    <row r="560" spans="1:19">
      <c r="A560" s="48" t="s">
        <v>2538</v>
      </c>
      <c r="B560" s="48" t="s">
        <v>2310</v>
      </c>
      <c r="C560" s="48" t="s">
        <v>2570</v>
      </c>
      <c r="D560" s="48" t="str">
        <f>Tabla15[[#This Row],[cedula]]&amp;Tabla15[[#This Row],[prog]]&amp;LEFT(Tabla15[[#This Row],[TIPO]],3)</f>
        <v>2240033787301TEM</v>
      </c>
      <c r="E560" s="48" t="s">
        <v>1407</v>
      </c>
      <c r="F560" s="48" t="s">
        <v>2693</v>
      </c>
      <c r="G560" s="48" t="s">
        <v>204</v>
      </c>
      <c r="H560" s="48" t="s">
        <v>2795</v>
      </c>
      <c r="I560" s="73">
        <f>_xlfn.XLOOKUP(Tabla15[[#This Row],[cedula]],TCARRERA[CEDULA],TCARRERA[CATEGORIA DEL SERVIDOR],0)</f>
        <v>0</v>
      </c>
      <c r="J560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0" s="48" t="str">
        <f>IF(ISTEXT(Tabla15[[#This Row],[CARRERA]]),Tabla15[[#This Row],[CARRERA]],Tabla15[[#This Row],[STATUS]])</f>
        <v>TEMPORALES</v>
      </c>
      <c r="L560" s="57">
        <v>65000</v>
      </c>
      <c r="M560" s="61">
        <v>4427.58</v>
      </c>
      <c r="N560" s="60">
        <v>1976</v>
      </c>
      <c r="O560" s="60">
        <v>1865.5</v>
      </c>
      <c r="P560" s="25">
        <f>Tabla15[[#This Row],[sbruto]]-Tabla15[[#This Row],[ISR]]-Tabla15[[#This Row],[SFS]]-Tabla15[[#This Row],[AFP]]-Tabla15[[#This Row],[sneto]]</f>
        <v>325</v>
      </c>
      <c r="Q560" s="25">
        <v>56405.919999999998</v>
      </c>
      <c r="R560" s="48" t="str">
        <f>_xlfn.XLOOKUP(Tabla15[[#This Row],[cedula]],Tabla8[Numero Documento],Tabla8[Gen])</f>
        <v>F</v>
      </c>
      <c r="S560" s="48" t="str">
        <f>_xlfn.XLOOKUP(Tabla15[[#This Row],[cedula]],Tabla8[Numero Documento],Tabla8[Lugar Funciones Codigo])</f>
        <v>01.83.00.25.03.02</v>
      </c>
    </row>
    <row r="561" spans="1:19" hidden="1">
      <c r="A561" s="48" t="s">
        <v>2539</v>
      </c>
      <c r="B561" s="48" t="s">
        <v>1877</v>
      </c>
      <c r="C561" s="48" t="s">
        <v>2570</v>
      </c>
      <c r="D561" s="48" t="str">
        <f>Tabla15[[#This Row],[cedula]]&amp;Tabla15[[#This Row],[prog]]&amp;LEFT(Tabla15[[#This Row],[TIPO]],3)</f>
        <v>0310542195601FIJ</v>
      </c>
      <c r="E561" s="48" t="s">
        <v>1028</v>
      </c>
      <c r="F561" s="48" t="s">
        <v>794</v>
      </c>
      <c r="G561" s="48" t="s">
        <v>861</v>
      </c>
      <c r="H561" s="48" t="s">
        <v>11</v>
      </c>
      <c r="I561" s="73">
        <f>_xlfn.XLOOKUP(Tabla15[[#This Row],[cedula]],TCARRERA[CEDULA],TCARRERA[CATEGORIA DEL SERVIDOR],0)</f>
        <v>0</v>
      </c>
      <c r="J561" s="4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61" s="48" t="str">
        <f>IF(ISTEXT(Tabla15[[#This Row],[CARRERA]]),Tabla15[[#This Row],[CARRERA]],Tabla15[[#This Row],[STATUS]])</f>
        <v>DE LIBRE NOMBRAMIENTO Y REMOCION</v>
      </c>
      <c r="L561" s="57">
        <v>220000</v>
      </c>
      <c r="M561" s="61">
        <v>40768.42</v>
      </c>
      <c r="N561" s="57">
        <v>4943.8</v>
      </c>
      <c r="O561" s="57">
        <v>6314</v>
      </c>
      <c r="P561" s="25">
        <f>Tabla15[[#This Row],[sbruto]]-Tabla15[[#This Row],[ISR]]-Tabla15[[#This Row],[SFS]]-Tabla15[[#This Row],[AFP]]-Tabla15[[#This Row],[sneto]]</f>
        <v>25.000000000029104</v>
      </c>
      <c r="Q561" s="25">
        <v>167948.78</v>
      </c>
      <c r="R561" s="48" t="str">
        <f>_xlfn.XLOOKUP(Tabla15[[#This Row],[cedula]],Tabla8[Numero Documento],Tabla8[Gen])</f>
        <v>M</v>
      </c>
      <c r="S561" s="48" t="str">
        <f>_xlfn.XLOOKUP(Tabla15[[#This Row],[cedula]],Tabla8[Numero Documento],Tabla8[Lugar Funciones Codigo])</f>
        <v>01.83.01</v>
      </c>
    </row>
    <row r="562" spans="1:19">
      <c r="A562" s="48" t="s">
        <v>2538</v>
      </c>
      <c r="B562" s="48" t="s">
        <v>2319</v>
      </c>
      <c r="C562" s="48" t="s">
        <v>2570</v>
      </c>
      <c r="D562" s="48" t="str">
        <f>Tabla15[[#This Row],[cedula]]&amp;Tabla15[[#This Row],[prog]]&amp;LEFT(Tabla15[[#This Row],[TIPO]],3)</f>
        <v>0011564779401TEM</v>
      </c>
      <c r="E562" s="48" t="s">
        <v>1638</v>
      </c>
      <c r="F562" s="48" t="s">
        <v>192</v>
      </c>
      <c r="G562" s="48" t="s">
        <v>861</v>
      </c>
      <c r="H562" s="48" t="s">
        <v>2795</v>
      </c>
      <c r="I562" s="73">
        <f>_xlfn.XLOOKUP(Tabla15[[#This Row],[cedula]],TCARRERA[CEDULA],TCARRERA[CATEGORIA DEL SERVIDOR],0)</f>
        <v>0</v>
      </c>
      <c r="J562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2" s="48" t="str">
        <f>IF(ISTEXT(Tabla15[[#This Row],[CARRERA]]),Tabla15[[#This Row],[CARRERA]],Tabla15[[#This Row],[STATUS]])</f>
        <v>TEMPORALES</v>
      </c>
      <c r="L562" s="57">
        <v>70000</v>
      </c>
      <c r="M562" s="58">
        <v>5368.48</v>
      </c>
      <c r="N562" s="57">
        <v>2128</v>
      </c>
      <c r="O562" s="57">
        <v>2009</v>
      </c>
      <c r="P562" s="25">
        <f>Tabla15[[#This Row],[sbruto]]-Tabla15[[#This Row],[ISR]]-Tabla15[[#This Row],[SFS]]-Tabla15[[#This Row],[AFP]]-Tabla15[[#This Row],[sneto]]</f>
        <v>13617.280000000006</v>
      </c>
      <c r="Q562" s="25">
        <v>46877.24</v>
      </c>
      <c r="R562" s="48" t="str">
        <f>_xlfn.XLOOKUP(Tabla15[[#This Row],[cedula]],Tabla8[Numero Documento],Tabla8[Gen])</f>
        <v>F</v>
      </c>
      <c r="S562" s="48" t="str">
        <f>_xlfn.XLOOKUP(Tabla15[[#This Row],[cedula]],Tabla8[Numero Documento],Tabla8[Lugar Funciones Codigo])</f>
        <v>01.83.01</v>
      </c>
    </row>
    <row r="563" spans="1:19">
      <c r="A563" s="48" t="s">
        <v>2538</v>
      </c>
      <c r="B563" s="48" t="s">
        <v>2327</v>
      </c>
      <c r="C563" s="48" t="s">
        <v>2570</v>
      </c>
      <c r="D563" s="48" t="str">
        <f>Tabla15[[#This Row],[cedula]]&amp;Tabla15[[#This Row],[prog]]&amp;LEFT(Tabla15[[#This Row],[TIPO]],3)</f>
        <v>0310479727301TEM</v>
      </c>
      <c r="E563" s="48" t="s">
        <v>1411</v>
      </c>
      <c r="F563" s="48" t="s">
        <v>100</v>
      </c>
      <c r="G563" s="48" t="s">
        <v>861</v>
      </c>
      <c r="H563" s="48" t="s">
        <v>2795</v>
      </c>
      <c r="I563" s="73">
        <f>_xlfn.XLOOKUP(Tabla15[[#This Row],[cedula]],TCARRERA[CEDULA],TCARRERA[CATEGORIA DEL SERVIDOR],0)</f>
        <v>0</v>
      </c>
      <c r="J563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3" s="48" t="str">
        <f>IF(ISTEXT(Tabla15[[#This Row],[CARRERA]]),Tabla15[[#This Row],[CARRERA]],Tabla15[[#This Row],[STATUS]])</f>
        <v>TEMPORALES</v>
      </c>
      <c r="L563" s="57">
        <v>70000</v>
      </c>
      <c r="M563" s="61">
        <v>5368.48</v>
      </c>
      <c r="N563" s="57">
        <v>2128</v>
      </c>
      <c r="O563" s="57">
        <v>2009</v>
      </c>
      <c r="P563" s="25">
        <f>Tabla15[[#This Row],[sbruto]]-Tabla15[[#This Row],[ISR]]-Tabla15[[#This Row],[SFS]]-Tabla15[[#This Row],[AFP]]-Tabla15[[#This Row],[sneto]]</f>
        <v>25.000000000007276</v>
      </c>
      <c r="Q563" s="25">
        <v>60469.52</v>
      </c>
      <c r="R563" s="48" t="str">
        <f>_xlfn.XLOOKUP(Tabla15[[#This Row],[cedula]],Tabla8[Numero Documento],Tabla8[Gen])</f>
        <v>M</v>
      </c>
      <c r="S563" s="48" t="str">
        <f>_xlfn.XLOOKUP(Tabla15[[#This Row],[cedula]],Tabla8[Numero Documento],Tabla8[Lugar Funciones Codigo])</f>
        <v>01.83.01</v>
      </c>
    </row>
    <row r="564" spans="1:19" hidden="1">
      <c r="A564" s="48" t="s">
        <v>2539</v>
      </c>
      <c r="B564" s="48" t="s">
        <v>1811</v>
      </c>
      <c r="C564" s="48" t="s">
        <v>2570</v>
      </c>
      <c r="D564" s="48" t="str">
        <f>Tabla15[[#This Row],[cedula]]&amp;Tabla15[[#This Row],[prog]]&amp;LEFT(Tabla15[[#This Row],[TIPO]],3)</f>
        <v>2250070589601FIJ</v>
      </c>
      <c r="E564" s="48" t="s">
        <v>1743</v>
      </c>
      <c r="F564" s="48" t="s">
        <v>32</v>
      </c>
      <c r="G564" s="48" t="s">
        <v>861</v>
      </c>
      <c r="H564" s="48" t="s">
        <v>11</v>
      </c>
      <c r="I564" s="73">
        <f>_xlfn.XLOOKUP(Tabla15[[#This Row],[cedula]],TCARRERA[CEDULA],TCARRERA[CATEGORIA DEL SERVIDOR],0)</f>
        <v>0</v>
      </c>
      <c r="J56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64" s="48" t="str">
        <f>IF(ISTEXT(Tabla15[[#This Row],[CARRERA]]),Tabla15[[#This Row],[CARRERA]],Tabla15[[#This Row],[STATUS]])</f>
        <v>FIJO</v>
      </c>
      <c r="L564" s="57">
        <v>50000</v>
      </c>
      <c r="M564" s="61">
        <v>1854</v>
      </c>
      <c r="N564" s="60">
        <v>1520</v>
      </c>
      <c r="O564" s="60">
        <v>1435</v>
      </c>
      <c r="P564" s="25">
        <f>Tabla15[[#This Row],[sbruto]]-Tabla15[[#This Row],[ISR]]-Tabla15[[#This Row],[SFS]]-Tabla15[[#This Row],[AFP]]-Tabla15[[#This Row],[sneto]]</f>
        <v>25</v>
      </c>
      <c r="Q564" s="25">
        <v>45166</v>
      </c>
      <c r="R564" s="48" t="str">
        <f>_xlfn.XLOOKUP(Tabla15[[#This Row],[cedula]],Tabla8[Numero Documento],Tabla8[Gen])</f>
        <v>F</v>
      </c>
      <c r="S564" s="48" t="str">
        <f>_xlfn.XLOOKUP(Tabla15[[#This Row],[cedula]],Tabla8[Numero Documento],Tabla8[Lugar Funciones Codigo])</f>
        <v>01.83.01</v>
      </c>
    </row>
    <row r="565" spans="1:19">
      <c r="A565" s="48" t="s">
        <v>2538</v>
      </c>
      <c r="B565" s="48" t="s">
        <v>2949</v>
      </c>
      <c r="C565" s="48" t="s">
        <v>2570</v>
      </c>
      <c r="D565" s="48" t="str">
        <f>Tabla15[[#This Row],[cedula]]&amp;Tabla15[[#This Row],[prog]]&amp;LEFT(Tabla15[[#This Row],[TIPO]],3)</f>
        <v>4020063837301TEM</v>
      </c>
      <c r="E565" s="48" t="s">
        <v>2948</v>
      </c>
      <c r="F565" s="48" t="s">
        <v>1005</v>
      </c>
      <c r="G565" s="48" t="s">
        <v>861</v>
      </c>
      <c r="H565" s="48" t="s">
        <v>2795</v>
      </c>
      <c r="I565" s="73">
        <f>_xlfn.XLOOKUP(Tabla15[[#This Row],[cedula]],TCARRERA[CEDULA],TCARRERA[CATEGORIA DEL SERVIDOR],0)</f>
        <v>0</v>
      </c>
      <c r="J56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5" s="48" t="str">
        <f>IF(ISTEXT(Tabla15[[#This Row],[CARRERA]]),Tabla15[[#This Row],[CARRERA]],Tabla15[[#This Row],[STATUS]])</f>
        <v>TEMPORALES</v>
      </c>
      <c r="L565" s="57">
        <v>50000</v>
      </c>
      <c r="M565" s="61">
        <v>1854</v>
      </c>
      <c r="N565" s="57">
        <v>1520</v>
      </c>
      <c r="O565" s="57">
        <v>1435</v>
      </c>
      <c r="P565" s="25">
        <f>Tabla15[[#This Row],[sbruto]]-Tabla15[[#This Row],[ISR]]-Tabla15[[#This Row],[SFS]]-Tabla15[[#This Row],[AFP]]-Tabla15[[#This Row],[sneto]]</f>
        <v>25</v>
      </c>
      <c r="Q565" s="25">
        <v>45166</v>
      </c>
      <c r="R565" s="48" t="str">
        <f>_xlfn.XLOOKUP(Tabla15[[#This Row],[cedula]],Tabla8[Numero Documento],Tabla8[Gen])</f>
        <v>F</v>
      </c>
      <c r="S565" s="48" t="str">
        <f>_xlfn.XLOOKUP(Tabla15[[#This Row],[cedula]],Tabla8[Numero Documento],Tabla8[Lugar Funciones Codigo])</f>
        <v>01.83.01</v>
      </c>
    </row>
    <row r="566" spans="1:19" hidden="1">
      <c r="A566" s="48" t="s">
        <v>2539</v>
      </c>
      <c r="B566" s="48" t="s">
        <v>2546</v>
      </c>
      <c r="C566" s="48" t="s">
        <v>2570</v>
      </c>
      <c r="D566" s="48" t="str">
        <f>Tabla15[[#This Row],[cedula]]&amp;Tabla15[[#This Row],[prog]]&amp;LEFT(Tabla15[[#This Row],[TIPO]],3)</f>
        <v>0011183321601FIJ</v>
      </c>
      <c r="E566" s="48" t="s">
        <v>2558</v>
      </c>
      <c r="F566" s="48" t="s">
        <v>598</v>
      </c>
      <c r="G566" s="48" t="s">
        <v>861</v>
      </c>
      <c r="H566" s="48" t="s">
        <v>11</v>
      </c>
      <c r="I566" s="73">
        <f>_xlfn.XLOOKUP(Tabla15[[#This Row],[cedula]],TCARRERA[CEDULA],TCARRERA[CATEGORIA DEL SERVIDOR],0)</f>
        <v>0</v>
      </c>
      <c r="J56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6" s="48" t="str">
        <f>IF(ISTEXT(Tabla15[[#This Row],[CARRERA]]),Tabla15[[#This Row],[CARRERA]],Tabla15[[#This Row],[STATUS]])</f>
        <v>ESTATUTO SIMPLIFICADO</v>
      </c>
      <c r="L566" s="57">
        <v>24000</v>
      </c>
      <c r="M566" s="61"/>
      <c r="N566" s="57">
        <v>729.6</v>
      </c>
      <c r="O566" s="57">
        <v>688.8</v>
      </c>
      <c r="P566" s="25">
        <f>Tabla15[[#This Row],[sbruto]]-Tabla15[[#This Row],[ISR]]-Tabla15[[#This Row],[SFS]]-Tabla15[[#This Row],[AFP]]-Tabla15[[#This Row],[sneto]]</f>
        <v>2071.0000000000036</v>
      </c>
      <c r="Q566" s="25">
        <v>20510.599999999999</v>
      </c>
      <c r="R566" s="48" t="str">
        <f>_xlfn.XLOOKUP(Tabla15[[#This Row],[cedula]],Tabla8[Numero Documento],Tabla8[Gen])</f>
        <v>M</v>
      </c>
      <c r="S566" s="48" t="str">
        <f>_xlfn.XLOOKUP(Tabla15[[#This Row],[cedula]],Tabla8[Numero Documento],Tabla8[Lugar Funciones Codigo])</f>
        <v>01.83.01</v>
      </c>
    </row>
    <row r="567" spans="1:19">
      <c r="A567" s="48" t="s">
        <v>2538</v>
      </c>
      <c r="B567" s="48" t="s">
        <v>2343</v>
      </c>
      <c r="C567" s="48" t="s">
        <v>2570</v>
      </c>
      <c r="D567" s="48" t="str">
        <f>Tabla15[[#This Row],[cedula]]&amp;Tabla15[[#This Row],[prog]]&amp;LEFT(Tabla15[[#This Row],[TIPO]],3)</f>
        <v>2230000850901TEM</v>
      </c>
      <c r="E567" s="48" t="s">
        <v>987</v>
      </c>
      <c r="F567" s="48" t="s">
        <v>59</v>
      </c>
      <c r="G567" s="48" t="s">
        <v>297</v>
      </c>
      <c r="H567" s="48" t="s">
        <v>2795</v>
      </c>
      <c r="I567" s="73">
        <f>_xlfn.XLOOKUP(Tabla15[[#This Row],[cedula]],TCARRERA[CEDULA],TCARRERA[CATEGORIA DEL SERVIDOR],0)</f>
        <v>0</v>
      </c>
      <c r="J567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7" s="48" t="str">
        <f>IF(ISTEXT(Tabla15[[#This Row],[CARRERA]]),Tabla15[[#This Row],[CARRERA]],Tabla15[[#This Row],[STATUS]])</f>
        <v>TEMPORALES</v>
      </c>
      <c r="L567" s="57">
        <v>115000</v>
      </c>
      <c r="M567" s="61">
        <v>15633.74</v>
      </c>
      <c r="N567" s="57">
        <v>3496</v>
      </c>
      <c r="O567" s="57">
        <v>3300.5</v>
      </c>
      <c r="P567" s="25">
        <f>Tabla15[[#This Row],[sbruto]]-Tabla15[[#This Row],[ISR]]-Tabla15[[#This Row],[SFS]]-Tabla15[[#This Row],[AFP]]-Tabla15[[#This Row],[sneto]]</f>
        <v>25</v>
      </c>
      <c r="Q567" s="25">
        <v>92544.76</v>
      </c>
      <c r="R567" s="48" t="str">
        <f>_xlfn.XLOOKUP(Tabla15[[#This Row],[cedula]],Tabla8[Numero Documento],Tabla8[Gen])</f>
        <v>F</v>
      </c>
      <c r="S567" s="48" t="str">
        <f>_xlfn.XLOOKUP(Tabla15[[#This Row],[cedula]],Tabla8[Numero Documento],Tabla8[Lugar Funciones Codigo])</f>
        <v>01.83.01.00.02</v>
      </c>
    </row>
    <row r="568" spans="1:19">
      <c r="A568" s="48" t="s">
        <v>2538</v>
      </c>
      <c r="B568" s="48" t="s">
        <v>2366</v>
      </c>
      <c r="C568" s="48" t="s">
        <v>2570</v>
      </c>
      <c r="D568" s="48" t="str">
        <f>Tabla15[[#This Row],[cedula]]&amp;Tabla15[[#This Row],[prog]]&amp;LEFT(Tabla15[[#This Row],[TIPO]],3)</f>
        <v>4022369978201TEM</v>
      </c>
      <c r="E568" s="48" t="s">
        <v>1421</v>
      </c>
      <c r="F568" s="48" t="s">
        <v>1005</v>
      </c>
      <c r="G568" s="48" t="s">
        <v>297</v>
      </c>
      <c r="H568" s="48" t="s">
        <v>2795</v>
      </c>
      <c r="I568" s="73">
        <f>_xlfn.XLOOKUP(Tabla15[[#This Row],[cedula]],TCARRERA[CEDULA],TCARRERA[CATEGORIA DEL SERVIDOR],0)</f>
        <v>0</v>
      </c>
      <c r="J568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8" s="48" t="str">
        <f>IF(ISTEXT(Tabla15[[#This Row],[CARRERA]]),Tabla15[[#This Row],[CARRERA]],Tabla15[[#This Row],[STATUS]])</f>
        <v>TEMPORALES</v>
      </c>
      <c r="L568" s="57">
        <v>55000</v>
      </c>
      <c r="M568" s="58">
        <v>2559.6799999999998</v>
      </c>
      <c r="N568" s="57">
        <v>1672</v>
      </c>
      <c r="O568" s="57">
        <v>1578.5</v>
      </c>
      <c r="P568" s="25">
        <f>Tabla15[[#This Row],[sbruto]]-Tabla15[[#This Row],[ISR]]-Tabla15[[#This Row],[SFS]]-Tabla15[[#This Row],[AFP]]-Tabla15[[#This Row],[sneto]]</f>
        <v>25</v>
      </c>
      <c r="Q568" s="25">
        <v>49164.82</v>
      </c>
      <c r="R568" s="48" t="str">
        <f>_xlfn.XLOOKUP(Tabla15[[#This Row],[cedula]],Tabla8[Numero Documento],Tabla8[Gen])</f>
        <v>F</v>
      </c>
      <c r="S568" s="48" t="str">
        <f>_xlfn.XLOOKUP(Tabla15[[#This Row],[cedula]],Tabla8[Numero Documento],Tabla8[Lugar Funciones Codigo])</f>
        <v>01.83.01.00.02</v>
      </c>
    </row>
    <row r="569" spans="1:19" hidden="1">
      <c r="A569" s="48" t="s">
        <v>2539</v>
      </c>
      <c r="B569" s="48" t="s">
        <v>2082</v>
      </c>
      <c r="C569" s="48" t="s">
        <v>2573</v>
      </c>
      <c r="D569" s="48" t="str">
        <f>Tabla15[[#This Row],[cedula]]&amp;Tabla15[[#This Row],[prog]]&amp;LEFT(Tabla15[[#This Row],[TIPO]],3)</f>
        <v>0011260774211FIJ</v>
      </c>
      <c r="E569" s="48" t="s">
        <v>420</v>
      </c>
      <c r="F569" s="48" t="s">
        <v>246</v>
      </c>
      <c r="G569" s="48" t="s">
        <v>297</v>
      </c>
      <c r="H569" s="48" t="s">
        <v>11</v>
      </c>
      <c r="I569" s="73">
        <f>_xlfn.XLOOKUP(Tabla15[[#This Row],[cedula]],TCARRERA[CEDULA],TCARRERA[CATEGORIA DEL SERVIDOR],0)</f>
        <v>0</v>
      </c>
      <c r="J56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69" s="48" t="str">
        <f>IF(ISTEXT(Tabla15[[#This Row],[CARRERA]]),Tabla15[[#This Row],[CARRERA]],Tabla15[[#This Row],[STATUS]])</f>
        <v>FIJO</v>
      </c>
      <c r="L569" s="57">
        <v>35000</v>
      </c>
      <c r="M569" s="58"/>
      <c r="N569" s="57">
        <v>1064</v>
      </c>
      <c r="O569" s="57">
        <v>1004.5</v>
      </c>
      <c r="P569" s="25">
        <f>Tabla15[[#This Row],[sbruto]]-Tabla15[[#This Row],[ISR]]-Tabla15[[#This Row],[SFS]]-Tabla15[[#This Row],[AFP]]-Tabla15[[#This Row],[sneto]]</f>
        <v>1121</v>
      </c>
      <c r="Q569" s="25">
        <v>31810.5</v>
      </c>
      <c r="R569" s="48" t="str">
        <f>_xlfn.XLOOKUP(Tabla15[[#This Row],[cedula]],Tabla8[Numero Documento],Tabla8[Gen])</f>
        <v>F</v>
      </c>
      <c r="S569" s="48" t="str">
        <f>_xlfn.XLOOKUP(Tabla15[[#This Row],[cedula]],Tabla8[Numero Documento],Tabla8[Lugar Funciones Codigo])</f>
        <v>01.83.01.00.02</v>
      </c>
    </row>
    <row r="570" spans="1:19" hidden="1">
      <c r="A570" s="48" t="s">
        <v>2539</v>
      </c>
      <c r="B570" s="48" t="s">
        <v>1881</v>
      </c>
      <c r="C570" s="48" t="s">
        <v>2570</v>
      </c>
      <c r="D570" s="48" t="str">
        <f>Tabla15[[#This Row],[cedula]]&amp;Tabla15[[#This Row],[prog]]&amp;LEFT(Tabla15[[#This Row],[TIPO]],3)</f>
        <v>0010975528001FIJ</v>
      </c>
      <c r="E570" s="48" t="s">
        <v>793</v>
      </c>
      <c r="F570" s="48" t="s">
        <v>794</v>
      </c>
      <c r="G570" s="48" t="s">
        <v>778</v>
      </c>
      <c r="H570" s="48" t="s">
        <v>11</v>
      </c>
      <c r="I570" s="73">
        <f>_xlfn.XLOOKUP(Tabla15[[#This Row],[cedula]],TCARRERA[CEDULA],TCARRERA[CATEGORIA DEL SERVIDOR],0)</f>
        <v>0</v>
      </c>
      <c r="J570" s="4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70" s="48" t="str">
        <f>IF(ISTEXT(Tabla15[[#This Row],[CARRERA]]),Tabla15[[#This Row],[CARRERA]],Tabla15[[#This Row],[STATUS]])</f>
        <v>DE LIBRE NOMBRAMIENTO Y REMOCION</v>
      </c>
      <c r="L570" s="57">
        <v>220000</v>
      </c>
      <c r="M570" s="58">
        <v>40768.42</v>
      </c>
      <c r="N570" s="57">
        <v>4943.8</v>
      </c>
      <c r="O570" s="57">
        <v>6314</v>
      </c>
      <c r="P570" s="25">
        <f>Tabla15[[#This Row],[sbruto]]-Tabla15[[#This Row],[ISR]]-Tabla15[[#This Row],[SFS]]-Tabla15[[#This Row],[AFP]]-Tabla15[[#This Row],[sneto]]</f>
        <v>1025.0000000000291</v>
      </c>
      <c r="Q570" s="25">
        <v>166948.78</v>
      </c>
      <c r="R570" s="48" t="str">
        <f>_xlfn.XLOOKUP(Tabla15[[#This Row],[cedula]],Tabla8[Numero Documento],Tabla8[Gen])</f>
        <v>M</v>
      </c>
      <c r="S570" s="48" t="str">
        <f>_xlfn.XLOOKUP(Tabla15[[#This Row],[cedula]],Tabla8[Numero Documento],Tabla8[Lugar Funciones Codigo])</f>
        <v>01.83.02</v>
      </c>
    </row>
    <row r="571" spans="1:19" hidden="1">
      <c r="A571" s="48" t="s">
        <v>2539</v>
      </c>
      <c r="B571" s="48" t="s">
        <v>1164</v>
      </c>
      <c r="C571" s="48" t="s">
        <v>2570</v>
      </c>
      <c r="D571" s="48" t="str">
        <f>Tabla15[[#This Row],[cedula]]&amp;Tabla15[[#This Row],[prog]]&amp;LEFT(Tabla15[[#This Row],[TIPO]],3)</f>
        <v>0010946517901FIJ</v>
      </c>
      <c r="E571" s="48" t="s">
        <v>299</v>
      </c>
      <c r="F571" s="48" t="s">
        <v>300</v>
      </c>
      <c r="G571" s="48" t="s">
        <v>778</v>
      </c>
      <c r="H571" s="48" t="s">
        <v>11</v>
      </c>
      <c r="I571" s="73" t="str">
        <f>_xlfn.XLOOKUP(Tabla15[[#This Row],[cedula]],TCARRERA[CEDULA],TCARRERA[CATEGORIA DEL SERVIDOR],0)</f>
        <v>CARRERA ADMINISTRATIVA</v>
      </c>
      <c r="J57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71" s="48" t="str">
        <f>IF(ISTEXT(Tabla15[[#This Row],[CARRERA]]),Tabla15[[#This Row],[CARRERA]],Tabla15[[#This Row],[STATUS]])</f>
        <v>CARRERA ADMINISTRATIVA</v>
      </c>
      <c r="L571" s="57">
        <v>115000</v>
      </c>
      <c r="M571" s="61">
        <v>15633.74</v>
      </c>
      <c r="N571" s="57">
        <v>3496</v>
      </c>
      <c r="O571" s="57">
        <v>3300.5</v>
      </c>
      <c r="P571" s="25">
        <f>Tabla15[[#This Row],[sbruto]]-Tabla15[[#This Row],[ISR]]-Tabla15[[#This Row],[SFS]]-Tabla15[[#This Row],[AFP]]-Tabla15[[#This Row],[sneto]]</f>
        <v>75</v>
      </c>
      <c r="Q571" s="25">
        <v>92494.76</v>
      </c>
      <c r="R571" s="48" t="str">
        <f>_xlfn.XLOOKUP(Tabla15[[#This Row],[cedula]],Tabla8[Numero Documento],Tabla8[Gen])</f>
        <v>F</v>
      </c>
      <c r="S571" s="48" t="str">
        <f>_xlfn.XLOOKUP(Tabla15[[#This Row],[cedula]],Tabla8[Numero Documento],Tabla8[Lugar Funciones Codigo])</f>
        <v>01.83.02</v>
      </c>
    </row>
    <row r="572" spans="1:19" hidden="1">
      <c r="A572" s="48" t="s">
        <v>2539</v>
      </c>
      <c r="B572" s="48" t="s">
        <v>1869</v>
      </c>
      <c r="C572" s="48" t="s">
        <v>2570</v>
      </c>
      <c r="D572" s="48" t="str">
        <f>Tabla15[[#This Row],[cedula]]&amp;Tabla15[[#This Row],[prog]]&amp;LEFT(Tabla15[[#This Row],[TIPO]],3)</f>
        <v>0010940960701FIJ</v>
      </c>
      <c r="E572" s="48" t="s">
        <v>954</v>
      </c>
      <c r="F572" s="48" t="s">
        <v>32</v>
      </c>
      <c r="G572" s="48" t="s">
        <v>778</v>
      </c>
      <c r="H572" s="48" t="s">
        <v>11</v>
      </c>
      <c r="I572" s="73">
        <f>_xlfn.XLOOKUP(Tabla15[[#This Row],[cedula]],TCARRERA[CEDULA],TCARRERA[CATEGORIA DEL SERVIDOR],0)</f>
        <v>0</v>
      </c>
      <c r="J57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72" s="48" t="str">
        <f>IF(ISTEXT(Tabla15[[#This Row],[CARRERA]]),Tabla15[[#This Row],[CARRERA]],Tabla15[[#This Row],[STATUS]])</f>
        <v>FIJO</v>
      </c>
      <c r="L572" s="57">
        <v>100000</v>
      </c>
      <c r="M572" s="61">
        <v>12105.37</v>
      </c>
      <c r="N572" s="57">
        <v>3040</v>
      </c>
      <c r="O572" s="57">
        <v>2870</v>
      </c>
      <c r="P572" s="25">
        <f>Tabla15[[#This Row],[sbruto]]-Tabla15[[#This Row],[ISR]]-Tabla15[[#This Row],[SFS]]-Tabla15[[#This Row],[AFP]]-Tabla15[[#This Row],[sneto]]</f>
        <v>1625</v>
      </c>
      <c r="Q572" s="25">
        <v>80359.63</v>
      </c>
      <c r="R572" s="48" t="str">
        <f>_xlfn.XLOOKUP(Tabla15[[#This Row],[cedula]],Tabla8[Numero Documento],Tabla8[Gen])</f>
        <v>M</v>
      </c>
      <c r="S572" s="48" t="str">
        <f>_xlfn.XLOOKUP(Tabla15[[#This Row],[cedula]],Tabla8[Numero Documento],Tabla8[Lugar Funciones Codigo])</f>
        <v>01.83.02</v>
      </c>
    </row>
    <row r="573" spans="1:19">
      <c r="A573" s="48" t="s">
        <v>2538</v>
      </c>
      <c r="B573" s="48" t="s">
        <v>3021</v>
      </c>
      <c r="C573" s="48" t="s">
        <v>2570</v>
      </c>
      <c r="D573" s="48" t="str">
        <f>Tabla15[[#This Row],[cedula]]&amp;Tabla15[[#This Row],[prog]]&amp;LEFT(Tabla15[[#This Row],[TIPO]],3)</f>
        <v>0180068997601TEM</v>
      </c>
      <c r="E573" s="48" t="s">
        <v>3020</v>
      </c>
      <c r="F573" s="48" t="s">
        <v>129</v>
      </c>
      <c r="G573" s="48" t="s">
        <v>778</v>
      </c>
      <c r="H573" s="48" t="s">
        <v>2795</v>
      </c>
      <c r="I573" s="73">
        <f>_xlfn.XLOOKUP(Tabla15[[#This Row],[cedula]],TCARRERA[CEDULA],TCARRERA[CATEGORIA DEL SERVIDOR],0)</f>
        <v>0</v>
      </c>
      <c r="J573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3" s="48" t="str">
        <f>IF(ISTEXT(Tabla15[[#This Row],[CARRERA]]),Tabla15[[#This Row],[CARRERA]],Tabla15[[#This Row],[STATUS]])</f>
        <v>TEMPORALES</v>
      </c>
      <c r="L573" s="57">
        <v>100000</v>
      </c>
      <c r="M573" s="61">
        <v>12105.37</v>
      </c>
      <c r="N573" s="57">
        <v>3040</v>
      </c>
      <c r="O573" s="57">
        <v>2870</v>
      </c>
      <c r="P573" s="25">
        <f>Tabla15[[#This Row],[sbruto]]-Tabla15[[#This Row],[ISR]]-Tabla15[[#This Row],[SFS]]-Tabla15[[#This Row],[AFP]]-Tabla15[[#This Row],[sneto]]</f>
        <v>25</v>
      </c>
      <c r="Q573" s="25">
        <v>81959.63</v>
      </c>
      <c r="R573" s="48" t="str">
        <f>_xlfn.XLOOKUP(Tabla15[[#This Row],[cedula]],Tabla8[Numero Documento],Tabla8[Gen])</f>
        <v>M</v>
      </c>
      <c r="S573" s="48" t="str">
        <f>_xlfn.XLOOKUP(Tabla15[[#This Row],[cedula]],Tabla8[Numero Documento],Tabla8[Lugar Funciones Codigo])</f>
        <v>01.83.02</v>
      </c>
    </row>
    <row r="574" spans="1:19">
      <c r="A574" s="48" t="s">
        <v>2538</v>
      </c>
      <c r="B574" s="48" t="s">
        <v>2374</v>
      </c>
      <c r="C574" s="48" t="s">
        <v>2570</v>
      </c>
      <c r="D574" s="48" t="str">
        <f>Tabla15[[#This Row],[cedula]]&amp;Tabla15[[#This Row],[prog]]&amp;LEFT(Tabla15[[#This Row],[TIPO]],3)</f>
        <v>0010699531901TEM</v>
      </c>
      <c r="E574" s="48" t="s">
        <v>985</v>
      </c>
      <c r="F574" s="48" t="s">
        <v>59</v>
      </c>
      <c r="G574" s="48" t="s">
        <v>778</v>
      </c>
      <c r="H574" s="48" t="s">
        <v>2795</v>
      </c>
      <c r="I574" s="73">
        <f>_xlfn.XLOOKUP(Tabla15[[#This Row],[cedula]],TCARRERA[CEDULA],TCARRERA[CATEGORIA DEL SERVIDOR],0)</f>
        <v>0</v>
      </c>
      <c r="J574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4" s="48" t="str">
        <f>IF(ISTEXT(Tabla15[[#This Row],[CARRERA]]),Tabla15[[#This Row],[CARRERA]],Tabla15[[#This Row],[STATUS]])</f>
        <v>TEMPORALES</v>
      </c>
      <c r="L574" s="57">
        <v>100000</v>
      </c>
      <c r="M574" s="61">
        <v>12105.37</v>
      </c>
      <c r="N574" s="57">
        <v>3040</v>
      </c>
      <c r="O574" s="57">
        <v>2870</v>
      </c>
      <c r="P574" s="25">
        <f>Tabla15[[#This Row],[sbruto]]-Tabla15[[#This Row],[ISR]]-Tabla15[[#This Row],[SFS]]-Tabla15[[#This Row],[AFP]]-Tabla15[[#This Row],[sneto]]</f>
        <v>25</v>
      </c>
      <c r="Q574" s="25">
        <v>81959.63</v>
      </c>
      <c r="R574" s="48" t="str">
        <f>_xlfn.XLOOKUP(Tabla15[[#This Row],[cedula]],Tabla8[Numero Documento],Tabla8[Gen])</f>
        <v>M</v>
      </c>
      <c r="S574" s="48" t="str">
        <f>_xlfn.XLOOKUP(Tabla15[[#This Row],[cedula]],Tabla8[Numero Documento],Tabla8[Lugar Funciones Codigo])</f>
        <v>01.83.02</v>
      </c>
    </row>
    <row r="575" spans="1:19" hidden="1">
      <c r="A575" s="48" t="s">
        <v>2539</v>
      </c>
      <c r="B575" s="48" t="s">
        <v>1941</v>
      </c>
      <c r="C575" s="48" t="s">
        <v>2570</v>
      </c>
      <c r="D575" s="48" t="str">
        <f>Tabla15[[#This Row],[cedula]]&amp;Tabla15[[#This Row],[prog]]&amp;LEFT(Tabla15[[#This Row],[TIPO]],3)</f>
        <v>0560156502001FIJ</v>
      </c>
      <c r="E575" s="48" t="s">
        <v>806</v>
      </c>
      <c r="F575" s="48" t="s">
        <v>59</v>
      </c>
      <c r="G575" s="48" t="s">
        <v>778</v>
      </c>
      <c r="H575" s="48" t="s">
        <v>11</v>
      </c>
      <c r="I575" s="73">
        <f>_xlfn.XLOOKUP(Tabla15[[#This Row],[cedula]],TCARRERA[CEDULA],TCARRERA[CATEGORIA DEL SERVIDOR],0)</f>
        <v>0</v>
      </c>
      <c r="J57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75" s="48" t="str">
        <f>IF(ISTEXT(Tabla15[[#This Row],[CARRERA]]),Tabla15[[#This Row],[CARRERA]],Tabla15[[#This Row],[STATUS]])</f>
        <v>FIJO</v>
      </c>
      <c r="L575" s="57">
        <v>75000</v>
      </c>
      <c r="M575" s="61">
        <v>6309.38</v>
      </c>
      <c r="N575" s="57">
        <v>2280</v>
      </c>
      <c r="O575" s="57">
        <v>2152.5</v>
      </c>
      <c r="P575" s="25">
        <f>Tabla15[[#This Row],[sbruto]]-Tabla15[[#This Row],[ISR]]-Tabla15[[#This Row],[SFS]]-Tabla15[[#This Row],[AFP]]-Tabla15[[#This Row],[sneto]]</f>
        <v>24.999999999992724</v>
      </c>
      <c r="Q575" s="25">
        <v>64233.120000000003</v>
      </c>
      <c r="R575" s="48" t="str">
        <f>_xlfn.XLOOKUP(Tabla15[[#This Row],[cedula]],Tabla8[Numero Documento],Tabla8[Gen])</f>
        <v>M</v>
      </c>
      <c r="S575" s="48" t="str">
        <f>_xlfn.XLOOKUP(Tabla15[[#This Row],[cedula]],Tabla8[Numero Documento],Tabla8[Lugar Funciones Codigo])</f>
        <v>01.83.02</v>
      </c>
    </row>
    <row r="576" spans="1:19">
      <c r="A576" s="48" t="s">
        <v>2538</v>
      </c>
      <c r="B576" s="48" t="s">
        <v>2902</v>
      </c>
      <c r="C576" s="48" t="s">
        <v>2570</v>
      </c>
      <c r="D576" s="48" t="str">
        <f>Tabla15[[#This Row],[cedula]]&amp;Tabla15[[#This Row],[prog]]&amp;LEFT(Tabla15[[#This Row],[TIPO]],3)</f>
        <v>0230130132701TEM</v>
      </c>
      <c r="E576" s="48" t="s">
        <v>2901</v>
      </c>
      <c r="F576" s="48" t="s">
        <v>256</v>
      </c>
      <c r="G576" s="48" t="s">
        <v>778</v>
      </c>
      <c r="H576" s="48" t="s">
        <v>2795</v>
      </c>
      <c r="I576" s="73">
        <f>_xlfn.XLOOKUP(Tabla15[[#This Row],[cedula]],TCARRERA[CEDULA],TCARRERA[CATEGORIA DEL SERVIDOR],0)</f>
        <v>0</v>
      </c>
      <c r="J576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6" s="48" t="str">
        <f>IF(ISTEXT(Tabla15[[#This Row],[CARRERA]]),Tabla15[[#This Row],[CARRERA]],Tabla15[[#This Row],[STATUS]])</f>
        <v>TEMPORALES</v>
      </c>
      <c r="L576" s="57">
        <v>70000</v>
      </c>
      <c r="M576" s="61">
        <v>5368.48</v>
      </c>
      <c r="N576" s="57">
        <v>2128</v>
      </c>
      <c r="O576" s="57">
        <v>2009</v>
      </c>
      <c r="P576" s="25">
        <f>Tabla15[[#This Row],[sbruto]]-Tabla15[[#This Row],[ISR]]-Tabla15[[#This Row],[SFS]]-Tabla15[[#This Row],[AFP]]-Tabla15[[#This Row],[sneto]]</f>
        <v>25.000000000007276</v>
      </c>
      <c r="Q576" s="25">
        <v>60469.52</v>
      </c>
      <c r="R576" s="48" t="str">
        <f>_xlfn.XLOOKUP(Tabla15[[#This Row],[cedula]],Tabla8[Numero Documento],Tabla8[Gen])</f>
        <v>M</v>
      </c>
      <c r="S576" s="48" t="str">
        <f>_xlfn.XLOOKUP(Tabla15[[#This Row],[cedula]],Tabla8[Numero Documento],Tabla8[Lugar Funciones Codigo])</f>
        <v>01.83.02</v>
      </c>
    </row>
    <row r="577" spans="1:19" hidden="1">
      <c r="A577" s="48" t="s">
        <v>2539</v>
      </c>
      <c r="B577" s="48" t="s">
        <v>1918</v>
      </c>
      <c r="C577" s="48" t="s">
        <v>2570</v>
      </c>
      <c r="D577" s="48" t="str">
        <f>Tabla15[[#This Row],[cedula]]&amp;Tabla15[[#This Row],[prog]]&amp;LEFT(Tabla15[[#This Row],[TIPO]],3)</f>
        <v>0010871000501FIJ</v>
      </c>
      <c r="E577" s="48" t="s">
        <v>801</v>
      </c>
      <c r="F577" s="48" t="s">
        <v>32</v>
      </c>
      <c r="G577" s="48" t="s">
        <v>778</v>
      </c>
      <c r="H577" s="48" t="s">
        <v>11</v>
      </c>
      <c r="I577" s="73">
        <f>_xlfn.XLOOKUP(Tabla15[[#This Row],[cedula]],TCARRERA[CEDULA],TCARRERA[CATEGORIA DEL SERVIDOR],0)</f>
        <v>0</v>
      </c>
      <c r="J57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77" s="48" t="str">
        <f>IF(ISTEXT(Tabla15[[#This Row],[CARRERA]]),Tabla15[[#This Row],[CARRERA]],Tabla15[[#This Row],[STATUS]])</f>
        <v>FIJO</v>
      </c>
      <c r="L577" s="57">
        <v>55000</v>
      </c>
      <c r="M577" s="61">
        <v>2105.94</v>
      </c>
      <c r="N577" s="57">
        <v>1672</v>
      </c>
      <c r="O577" s="57">
        <v>1578.5</v>
      </c>
      <c r="P577" s="25">
        <f>Tabla15[[#This Row],[sbruto]]-Tabla15[[#This Row],[ISR]]-Tabla15[[#This Row],[SFS]]-Tabla15[[#This Row],[AFP]]-Tabla15[[#This Row],[sneto]]</f>
        <v>21238.269999999997</v>
      </c>
      <c r="Q577" s="25">
        <v>28405.29</v>
      </c>
      <c r="R577" s="48" t="str">
        <f>_xlfn.XLOOKUP(Tabla15[[#This Row],[cedula]],Tabla8[Numero Documento],Tabla8[Gen])</f>
        <v>F</v>
      </c>
      <c r="S577" s="48" t="str">
        <f>_xlfn.XLOOKUP(Tabla15[[#This Row],[cedula]],Tabla8[Numero Documento],Tabla8[Lugar Funciones Codigo])</f>
        <v>01.83.02</v>
      </c>
    </row>
    <row r="578" spans="1:19" hidden="1">
      <c r="A578" s="48" t="s">
        <v>2539</v>
      </c>
      <c r="B578" s="48" t="s">
        <v>2854</v>
      </c>
      <c r="C578" s="48" t="s">
        <v>2570</v>
      </c>
      <c r="D578" s="48" t="str">
        <f>Tabla15[[#This Row],[cedula]]&amp;Tabla15[[#This Row],[prog]]&amp;LEFT(Tabla15[[#This Row],[TIPO]],3)</f>
        <v>0011783503301FIJ</v>
      </c>
      <c r="E578" s="48" t="s">
        <v>2853</v>
      </c>
      <c r="F578" s="48" t="s">
        <v>902</v>
      </c>
      <c r="G578" s="48" t="s">
        <v>778</v>
      </c>
      <c r="H578" s="48" t="s">
        <v>11</v>
      </c>
      <c r="I578" s="73">
        <f>_xlfn.XLOOKUP(Tabla15[[#This Row],[cedula]],TCARRERA[CEDULA],TCARRERA[CATEGORIA DEL SERVIDOR],0)</f>
        <v>0</v>
      </c>
      <c r="J578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8" s="48" t="str">
        <f>IF(ISTEXT(Tabla15[[#This Row],[CARRERA]]),Tabla15[[#This Row],[CARRERA]],Tabla15[[#This Row],[STATUS]])</f>
        <v>ESTATUTO SIMPLIFICADO</v>
      </c>
      <c r="L578" s="57">
        <v>55000</v>
      </c>
      <c r="M578" s="57">
        <v>2559.6799999999998</v>
      </c>
      <c r="N578" s="57">
        <v>1672</v>
      </c>
      <c r="O578" s="57">
        <v>1578.5</v>
      </c>
      <c r="P578" s="25">
        <f>Tabla15[[#This Row],[sbruto]]-Tabla15[[#This Row],[ISR]]-Tabla15[[#This Row],[SFS]]-Tabla15[[#This Row],[AFP]]-Tabla15[[#This Row],[sneto]]</f>
        <v>25</v>
      </c>
      <c r="Q578" s="25">
        <v>49164.82</v>
      </c>
      <c r="R578" s="48" t="str">
        <f>_xlfn.XLOOKUP(Tabla15[[#This Row],[cedula]],Tabla8[Numero Documento],Tabla8[Gen])</f>
        <v>F</v>
      </c>
      <c r="S578" s="48" t="str">
        <f>_xlfn.XLOOKUP(Tabla15[[#This Row],[cedula]],Tabla8[Numero Documento],Tabla8[Lugar Funciones Codigo])</f>
        <v>01.83.02</v>
      </c>
    </row>
    <row r="579" spans="1:19" hidden="1">
      <c r="A579" s="48" t="s">
        <v>2539</v>
      </c>
      <c r="B579" s="48" t="s">
        <v>1158</v>
      </c>
      <c r="C579" s="48" t="s">
        <v>2570</v>
      </c>
      <c r="D579" s="48" t="str">
        <f>Tabla15[[#This Row],[cedula]]&amp;Tabla15[[#This Row],[prog]]&amp;LEFT(Tabla15[[#This Row],[TIPO]],3)</f>
        <v>0010137993101FIJ</v>
      </c>
      <c r="E579" s="48" t="s">
        <v>563</v>
      </c>
      <c r="F579" s="48" t="s">
        <v>564</v>
      </c>
      <c r="G579" s="48" t="s">
        <v>778</v>
      </c>
      <c r="H579" s="48" t="s">
        <v>11</v>
      </c>
      <c r="I579" s="73" t="str">
        <f>_xlfn.XLOOKUP(Tabla15[[#This Row],[cedula]],TCARRERA[CEDULA],TCARRERA[CATEGORIA DEL SERVIDOR],0)</f>
        <v>CARRERA ADMINISTRATIVA</v>
      </c>
      <c r="J57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79" s="48" t="str">
        <f>IF(ISTEXT(Tabla15[[#This Row],[CARRERA]]),Tabla15[[#This Row],[CARRERA]],Tabla15[[#This Row],[STATUS]])</f>
        <v>CARRERA ADMINISTRATIVA</v>
      </c>
      <c r="L579" s="57">
        <v>55000</v>
      </c>
      <c r="M579" s="61">
        <v>2559.6799999999998</v>
      </c>
      <c r="N579" s="57">
        <v>1672</v>
      </c>
      <c r="O579" s="57">
        <v>1578.5</v>
      </c>
      <c r="P579" s="25">
        <f>Tabla15[[#This Row],[sbruto]]-Tabla15[[#This Row],[ISR]]-Tabla15[[#This Row],[SFS]]-Tabla15[[#This Row],[AFP]]-Tabla15[[#This Row],[sneto]]</f>
        <v>375</v>
      </c>
      <c r="Q579" s="25">
        <v>48814.82</v>
      </c>
      <c r="R579" s="48" t="str">
        <f>_xlfn.XLOOKUP(Tabla15[[#This Row],[cedula]],Tabla8[Numero Documento],Tabla8[Gen])</f>
        <v>F</v>
      </c>
      <c r="S579" s="48" t="str">
        <f>_xlfn.XLOOKUP(Tabla15[[#This Row],[cedula]],Tabla8[Numero Documento],Tabla8[Lugar Funciones Codigo])</f>
        <v>01.83.02</v>
      </c>
    </row>
    <row r="580" spans="1:19" hidden="1">
      <c r="A580" s="48" t="s">
        <v>2539</v>
      </c>
      <c r="B580" s="48" t="s">
        <v>1820</v>
      </c>
      <c r="C580" s="48" t="s">
        <v>2570</v>
      </c>
      <c r="D580" s="48" t="str">
        <f>Tabla15[[#This Row],[cedula]]&amp;Tabla15[[#This Row],[prog]]&amp;LEFT(Tabla15[[#This Row],[TIPO]],3)</f>
        <v>0010117892901FIJ</v>
      </c>
      <c r="E580" s="48" t="s">
        <v>860</v>
      </c>
      <c r="F580" s="48" t="s">
        <v>32</v>
      </c>
      <c r="G580" s="48" t="s">
        <v>778</v>
      </c>
      <c r="H580" s="48" t="s">
        <v>11</v>
      </c>
      <c r="I580" s="73">
        <f>_xlfn.XLOOKUP(Tabla15[[#This Row],[cedula]],TCARRERA[CEDULA],TCARRERA[CATEGORIA DEL SERVIDOR],0)</f>
        <v>0</v>
      </c>
      <c r="J58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80" s="48" t="str">
        <f>IF(ISTEXT(Tabla15[[#This Row],[CARRERA]]),Tabla15[[#This Row],[CARRERA]],Tabla15[[#This Row],[STATUS]])</f>
        <v>FIJO</v>
      </c>
      <c r="L580" s="57">
        <v>50000</v>
      </c>
      <c r="M580" s="58">
        <v>1400.27</v>
      </c>
      <c r="N580" s="57">
        <v>1520</v>
      </c>
      <c r="O580" s="57">
        <v>1435</v>
      </c>
      <c r="P580" s="25">
        <f>Tabla15[[#This Row],[sbruto]]-Tabla15[[#This Row],[ISR]]-Tabla15[[#This Row],[SFS]]-Tabla15[[#This Row],[AFP]]-Tabla15[[#This Row],[sneto]]</f>
        <v>3649.9000000000015</v>
      </c>
      <c r="Q580" s="25">
        <v>41994.83</v>
      </c>
      <c r="R580" s="48" t="str">
        <f>_xlfn.XLOOKUP(Tabla15[[#This Row],[cedula]],Tabla8[Numero Documento],Tabla8[Gen])</f>
        <v>F</v>
      </c>
      <c r="S580" s="48" t="str">
        <f>_xlfn.XLOOKUP(Tabla15[[#This Row],[cedula]],Tabla8[Numero Documento],Tabla8[Lugar Funciones Codigo])</f>
        <v>01.83.02</v>
      </c>
    </row>
    <row r="581" spans="1:19">
      <c r="A581" s="48" t="s">
        <v>2538</v>
      </c>
      <c r="B581" s="48" t="s">
        <v>2984</v>
      </c>
      <c r="C581" s="48" t="s">
        <v>2570</v>
      </c>
      <c r="D581" s="48" t="str">
        <f>Tabla15[[#This Row],[cedula]]&amp;Tabla15[[#This Row],[prog]]&amp;LEFT(Tabla15[[#This Row],[TIPO]],3)</f>
        <v>0260024769201TEM</v>
      </c>
      <c r="E581" s="48" t="s">
        <v>2983</v>
      </c>
      <c r="F581" s="48" t="s">
        <v>2653</v>
      </c>
      <c r="G581" s="48" t="s">
        <v>778</v>
      </c>
      <c r="H581" s="48" t="s">
        <v>2795</v>
      </c>
      <c r="I581" s="73">
        <f>_xlfn.XLOOKUP(Tabla15[[#This Row],[cedula]],TCARRERA[CEDULA],TCARRERA[CATEGORIA DEL SERVIDOR],0)</f>
        <v>0</v>
      </c>
      <c r="J581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1" s="48" t="str">
        <f>IF(ISTEXT(Tabla15[[#This Row],[CARRERA]]),Tabla15[[#This Row],[CARRERA]],Tabla15[[#This Row],[STATUS]])</f>
        <v>TEMPORALES</v>
      </c>
      <c r="L581" s="57">
        <v>50000</v>
      </c>
      <c r="M581" s="61">
        <v>1854</v>
      </c>
      <c r="N581" s="57">
        <v>1520</v>
      </c>
      <c r="O581" s="57">
        <v>1435</v>
      </c>
      <c r="P581" s="25">
        <f>Tabla15[[#This Row],[sbruto]]-Tabla15[[#This Row],[ISR]]-Tabla15[[#This Row],[SFS]]-Tabla15[[#This Row],[AFP]]-Tabla15[[#This Row],[sneto]]</f>
        <v>25</v>
      </c>
      <c r="Q581" s="25">
        <v>45166</v>
      </c>
      <c r="R581" s="48" t="str">
        <f>_xlfn.XLOOKUP(Tabla15[[#This Row],[cedula]],Tabla8[Numero Documento],Tabla8[Gen])</f>
        <v>F</v>
      </c>
      <c r="S581" s="48" t="str">
        <f>_xlfn.XLOOKUP(Tabla15[[#This Row],[cedula]],Tabla8[Numero Documento],Tabla8[Lugar Funciones Codigo])</f>
        <v>01.83.02</v>
      </c>
    </row>
    <row r="582" spans="1:19">
      <c r="A582" s="48" t="s">
        <v>2538</v>
      </c>
      <c r="B582" s="48" t="s">
        <v>3131</v>
      </c>
      <c r="C582" s="48" t="s">
        <v>2570</v>
      </c>
      <c r="D582" s="48" t="str">
        <f>Tabla15[[#This Row],[cedula]]&amp;Tabla15[[#This Row],[prog]]&amp;LEFT(Tabla15[[#This Row],[TIPO]],3)</f>
        <v>4023684757601TEM</v>
      </c>
      <c r="E582" s="48" t="s">
        <v>3130</v>
      </c>
      <c r="F582" s="48" t="s">
        <v>1005</v>
      </c>
      <c r="G582" s="48" t="s">
        <v>778</v>
      </c>
      <c r="H582" s="48" t="s">
        <v>2795</v>
      </c>
      <c r="I582" s="73">
        <f>_xlfn.XLOOKUP(Tabla15[[#This Row],[cedula]],TCARRERA[CEDULA],TCARRERA[CATEGORIA DEL SERVIDOR],0)</f>
        <v>0</v>
      </c>
      <c r="J582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2" s="48" t="str">
        <f>IF(ISTEXT(Tabla15[[#This Row],[CARRERA]]),Tabla15[[#This Row],[CARRERA]],Tabla15[[#This Row],[STATUS]])</f>
        <v>TEMPORALES</v>
      </c>
      <c r="L582" s="57">
        <v>50000</v>
      </c>
      <c r="M582" s="59">
        <v>1854</v>
      </c>
      <c r="N582" s="57">
        <v>1520</v>
      </c>
      <c r="O582" s="57">
        <v>1435</v>
      </c>
      <c r="P582" s="25">
        <f>Tabla15[[#This Row],[sbruto]]-Tabla15[[#This Row],[ISR]]-Tabla15[[#This Row],[SFS]]-Tabla15[[#This Row],[AFP]]-Tabla15[[#This Row],[sneto]]</f>
        <v>25</v>
      </c>
      <c r="Q582" s="25">
        <v>45166</v>
      </c>
      <c r="R582" s="48" t="str">
        <f>_xlfn.XLOOKUP(Tabla15[[#This Row],[cedula]],Tabla8[Numero Documento],Tabla8[Gen])</f>
        <v>F</v>
      </c>
      <c r="S582" s="48" t="str">
        <f>_xlfn.XLOOKUP(Tabla15[[#This Row],[cedula]],Tabla8[Numero Documento],Tabla8[Lugar Funciones Codigo])</f>
        <v>01.83.02</v>
      </c>
    </row>
    <row r="583" spans="1:19" hidden="1">
      <c r="A583" s="48" t="s">
        <v>2539</v>
      </c>
      <c r="B583" s="48" t="s">
        <v>1923</v>
      </c>
      <c r="C583" s="48" t="s">
        <v>2570</v>
      </c>
      <c r="D583" s="48" t="str">
        <f>Tabla15[[#This Row],[cedula]]&amp;Tabla15[[#This Row],[prog]]&amp;LEFT(Tabla15[[#This Row],[TIPO]],3)</f>
        <v>0010237643101FIJ</v>
      </c>
      <c r="E583" s="48" t="s">
        <v>894</v>
      </c>
      <c r="F583" s="48" t="s">
        <v>32</v>
      </c>
      <c r="G583" s="48" t="s">
        <v>778</v>
      </c>
      <c r="H583" s="48" t="s">
        <v>11</v>
      </c>
      <c r="I583" s="73">
        <f>_xlfn.XLOOKUP(Tabla15[[#This Row],[cedula]],TCARRERA[CEDULA],TCARRERA[CATEGORIA DEL SERVIDOR],0)</f>
        <v>0</v>
      </c>
      <c r="J58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83" s="48" t="str">
        <f>IF(ISTEXT(Tabla15[[#This Row],[CARRERA]]),Tabla15[[#This Row],[CARRERA]],Tabla15[[#This Row],[STATUS]])</f>
        <v>FIJO</v>
      </c>
      <c r="L583" s="57">
        <v>45000</v>
      </c>
      <c r="M583" s="60">
        <v>1148.33</v>
      </c>
      <c r="N583" s="57">
        <v>1368</v>
      </c>
      <c r="O583" s="57">
        <v>1291.5</v>
      </c>
      <c r="P583" s="25">
        <f>Tabla15[[#This Row],[sbruto]]-Tabla15[[#This Row],[ISR]]-Tabla15[[#This Row],[SFS]]-Tabla15[[#This Row],[AFP]]-Tabla15[[#This Row],[sneto]]</f>
        <v>25</v>
      </c>
      <c r="Q583" s="25">
        <v>41167.17</v>
      </c>
      <c r="R583" s="48" t="str">
        <f>_xlfn.XLOOKUP(Tabla15[[#This Row],[cedula]],Tabla8[Numero Documento],Tabla8[Gen])</f>
        <v>F</v>
      </c>
      <c r="S583" s="48" t="str">
        <f>_xlfn.XLOOKUP(Tabla15[[#This Row],[cedula]],Tabla8[Numero Documento],Tabla8[Lugar Funciones Codigo])</f>
        <v>01.83.02</v>
      </c>
    </row>
    <row r="584" spans="1:19" hidden="1">
      <c r="A584" s="48" t="s">
        <v>2539</v>
      </c>
      <c r="B584" s="48" t="s">
        <v>1939</v>
      </c>
      <c r="C584" s="48" t="s">
        <v>2570</v>
      </c>
      <c r="D584" s="48" t="str">
        <f>Tabla15[[#This Row],[cedula]]&amp;Tabla15[[#This Row],[prog]]&amp;LEFT(Tabla15[[#This Row],[TIPO]],3)</f>
        <v>0010723282901FIJ</v>
      </c>
      <c r="E584" s="48" t="s">
        <v>1729</v>
      </c>
      <c r="F584" s="48" t="s">
        <v>287</v>
      </c>
      <c r="G584" s="48" t="s">
        <v>778</v>
      </c>
      <c r="H584" s="48" t="s">
        <v>11</v>
      </c>
      <c r="I584" s="73">
        <f>_xlfn.XLOOKUP(Tabla15[[#This Row],[cedula]],TCARRERA[CEDULA],TCARRERA[CATEGORIA DEL SERVIDOR],0)</f>
        <v>0</v>
      </c>
      <c r="J58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4" s="48" t="str">
        <f>IF(ISTEXT(Tabla15[[#This Row],[CARRERA]]),Tabla15[[#This Row],[CARRERA]],Tabla15[[#This Row],[STATUS]])</f>
        <v>ESTATUTO SIMPLIFICADO</v>
      </c>
      <c r="L584" s="57">
        <v>45000</v>
      </c>
      <c r="M584" s="58">
        <v>1148.33</v>
      </c>
      <c r="N584" s="57">
        <v>1368</v>
      </c>
      <c r="O584" s="57">
        <v>1291.5</v>
      </c>
      <c r="P584" s="25">
        <f>Tabla15[[#This Row],[sbruto]]-Tabla15[[#This Row],[ISR]]-Tabla15[[#This Row],[SFS]]-Tabla15[[#This Row],[AFP]]-Tabla15[[#This Row],[sneto]]</f>
        <v>1571</v>
      </c>
      <c r="Q584" s="25">
        <v>39621.17</v>
      </c>
      <c r="R584" s="48" t="str">
        <f>_xlfn.XLOOKUP(Tabla15[[#This Row],[cedula]],Tabla8[Numero Documento],Tabla8[Gen])</f>
        <v>M</v>
      </c>
      <c r="S584" s="48" t="str">
        <f>_xlfn.XLOOKUP(Tabla15[[#This Row],[cedula]],Tabla8[Numero Documento],Tabla8[Lugar Funciones Codigo])</f>
        <v>01.83.02</v>
      </c>
    </row>
    <row r="585" spans="1:19" hidden="1">
      <c r="A585" s="48" t="s">
        <v>2539</v>
      </c>
      <c r="B585" s="48" t="s">
        <v>1167</v>
      </c>
      <c r="C585" s="48" t="s">
        <v>2570</v>
      </c>
      <c r="D585" s="48" t="str">
        <f>Tabla15[[#This Row],[cedula]]&amp;Tabla15[[#This Row],[prog]]&amp;LEFT(Tabla15[[#This Row],[TIPO]],3)</f>
        <v>0470089007401FIJ</v>
      </c>
      <c r="E585" s="48" t="s">
        <v>565</v>
      </c>
      <c r="F585" s="48" t="s">
        <v>10</v>
      </c>
      <c r="G585" s="48" t="s">
        <v>778</v>
      </c>
      <c r="H585" s="48" t="s">
        <v>11</v>
      </c>
      <c r="I585" s="73" t="str">
        <f>_xlfn.XLOOKUP(Tabla15[[#This Row],[cedula]],TCARRERA[CEDULA],TCARRERA[CATEGORIA DEL SERVIDOR],0)</f>
        <v>CARRERA ADMINISTRATIVA</v>
      </c>
      <c r="J585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5" s="48" t="str">
        <f>IF(ISTEXT(Tabla15[[#This Row],[CARRERA]]),Tabla15[[#This Row],[CARRERA]],Tabla15[[#This Row],[STATUS]])</f>
        <v>CARRERA ADMINISTRATIVA</v>
      </c>
      <c r="L585" s="57">
        <v>45000</v>
      </c>
      <c r="M585" s="61">
        <v>1148.33</v>
      </c>
      <c r="N585" s="57">
        <v>1368</v>
      </c>
      <c r="O585" s="57">
        <v>1291.5</v>
      </c>
      <c r="P585" s="25">
        <f>Tabla15[[#This Row],[sbruto]]-Tabla15[[#This Row],[ISR]]-Tabla15[[#This Row],[SFS]]-Tabla15[[#This Row],[AFP]]-Tabla15[[#This Row],[sneto]]</f>
        <v>1275</v>
      </c>
      <c r="Q585" s="25">
        <v>39917.17</v>
      </c>
      <c r="R585" s="48" t="str">
        <f>_xlfn.XLOOKUP(Tabla15[[#This Row],[cedula]],Tabla8[Numero Documento],Tabla8[Gen])</f>
        <v>F</v>
      </c>
      <c r="S585" s="48" t="str">
        <f>_xlfn.XLOOKUP(Tabla15[[#This Row],[cedula]],Tabla8[Numero Documento],Tabla8[Lugar Funciones Codigo])</f>
        <v>01.83.02</v>
      </c>
    </row>
    <row r="586" spans="1:19">
      <c r="A586" s="48" t="s">
        <v>2538</v>
      </c>
      <c r="B586" s="48" t="s">
        <v>3135</v>
      </c>
      <c r="C586" s="48" t="s">
        <v>2570</v>
      </c>
      <c r="D586" s="48" t="str">
        <f>Tabla15[[#This Row],[cedula]]&amp;Tabla15[[#This Row],[prog]]&amp;LEFT(Tabla15[[#This Row],[TIPO]],3)</f>
        <v>0011714489901TEM</v>
      </c>
      <c r="E586" s="48" t="s">
        <v>3134</v>
      </c>
      <c r="F586" s="48" t="s">
        <v>3136</v>
      </c>
      <c r="G586" s="48" t="s">
        <v>778</v>
      </c>
      <c r="H586" s="48" t="s">
        <v>2795</v>
      </c>
      <c r="I586" s="73">
        <f>_xlfn.XLOOKUP(Tabla15[[#This Row],[cedula]],TCARRERA[CEDULA],TCARRERA[CATEGORIA DEL SERVIDOR],0)</f>
        <v>0</v>
      </c>
      <c r="J586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6" s="48" t="str">
        <f>IF(ISTEXT(Tabla15[[#This Row],[CARRERA]]),Tabla15[[#This Row],[CARRERA]],Tabla15[[#This Row],[STATUS]])</f>
        <v>TEMPORALES</v>
      </c>
      <c r="L586" s="57">
        <v>40000</v>
      </c>
      <c r="M586" s="58">
        <v>442.65</v>
      </c>
      <c r="N586" s="57">
        <v>1216</v>
      </c>
      <c r="O586" s="57">
        <v>1148</v>
      </c>
      <c r="P586" s="25">
        <f>Tabla15[[#This Row],[sbruto]]-Tabla15[[#This Row],[ISR]]-Tabla15[[#This Row],[SFS]]-Tabla15[[#This Row],[AFP]]-Tabla15[[#This Row],[sneto]]</f>
        <v>25</v>
      </c>
      <c r="Q586" s="25">
        <v>37168.35</v>
      </c>
      <c r="R586" s="48" t="str">
        <f>_xlfn.XLOOKUP(Tabla15[[#This Row],[cedula]],Tabla8[Numero Documento],Tabla8[Gen])</f>
        <v>F</v>
      </c>
      <c r="S586" s="48" t="str">
        <f>_xlfn.XLOOKUP(Tabla15[[#This Row],[cedula]],Tabla8[Numero Documento],Tabla8[Lugar Funciones Codigo])</f>
        <v>01.83.02</v>
      </c>
    </row>
    <row r="587" spans="1:19" hidden="1">
      <c r="A587" s="48" t="s">
        <v>2539</v>
      </c>
      <c r="B587" s="48" t="s">
        <v>2840</v>
      </c>
      <c r="C587" s="48" t="s">
        <v>2570</v>
      </c>
      <c r="D587" s="48" t="str">
        <f>Tabla15[[#This Row],[cedula]]&amp;Tabla15[[#This Row],[prog]]&amp;LEFT(Tabla15[[#This Row],[TIPO]],3)</f>
        <v>4023018639301FIJ</v>
      </c>
      <c r="E587" s="48" t="s">
        <v>2839</v>
      </c>
      <c r="F587" s="48" t="s">
        <v>687</v>
      </c>
      <c r="G587" s="48" t="s">
        <v>778</v>
      </c>
      <c r="H587" s="48" t="s">
        <v>11</v>
      </c>
      <c r="I587" s="73">
        <f>_xlfn.XLOOKUP(Tabla15[[#This Row],[cedula]],TCARRERA[CEDULA],TCARRERA[CATEGORIA DEL SERVIDOR],0)</f>
        <v>0</v>
      </c>
      <c r="J58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87" s="48" t="str">
        <f>IF(ISTEXT(Tabla15[[#This Row],[CARRERA]]),Tabla15[[#This Row],[CARRERA]],Tabla15[[#This Row],[STATUS]])</f>
        <v>FIJO</v>
      </c>
      <c r="L587" s="57">
        <v>36000</v>
      </c>
      <c r="M587" s="61"/>
      <c r="N587" s="57">
        <v>1094.4000000000001</v>
      </c>
      <c r="O587" s="57">
        <v>1033.2</v>
      </c>
      <c r="P587" s="25">
        <f>Tabla15[[#This Row],[sbruto]]-Tabla15[[#This Row],[ISR]]-Tabla15[[#This Row],[SFS]]-Tabla15[[#This Row],[AFP]]-Tabla15[[#This Row],[sneto]]</f>
        <v>25</v>
      </c>
      <c r="Q587" s="25">
        <v>33847.4</v>
      </c>
      <c r="R587" s="48" t="str">
        <f>_xlfn.XLOOKUP(Tabla15[[#This Row],[cedula]],Tabla8[Numero Documento],Tabla8[Gen])</f>
        <v>M</v>
      </c>
      <c r="S587" s="48" t="str">
        <f>_xlfn.XLOOKUP(Tabla15[[#This Row],[cedula]],Tabla8[Numero Documento],Tabla8[Lugar Funciones Codigo])</f>
        <v>01.83.02</v>
      </c>
    </row>
    <row r="588" spans="1:19" hidden="1">
      <c r="A588" s="48" t="s">
        <v>2539</v>
      </c>
      <c r="B588" s="48" t="s">
        <v>1849</v>
      </c>
      <c r="C588" s="48" t="s">
        <v>2570</v>
      </c>
      <c r="D588" s="48" t="str">
        <f>Tabla15[[#This Row],[cedula]]&amp;Tabla15[[#This Row],[prog]]&amp;LEFT(Tabla15[[#This Row],[TIPO]],3)</f>
        <v>0011687104701FIJ</v>
      </c>
      <c r="E588" s="48" t="s">
        <v>787</v>
      </c>
      <c r="F588" s="48" t="s">
        <v>82</v>
      </c>
      <c r="G588" s="48" t="s">
        <v>778</v>
      </c>
      <c r="H588" s="48" t="s">
        <v>11</v>
      </c>
      <c r="I588" s="73">
        <f>_xlfn.XLOOKUP(Tabla15[[#This Row],[cedula]],TCARRERA[CEDULA],TCARRERA[CATEGORIA DEL SERVIDOR],0)</f>
        <v>0</v>
      </c>
      <c r="J58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88" s="48" t="str">
        <f>IF(ISTEXT(Tabla15[[#This Row],[CARRERA]]),Tabla15[[#This Row],[CARRERA]],Tabla15[[#This Row],[STATUS]])</f>
        <v>FIJO</v>
      </c>
      <c r="L588" s="57">
        <v>35000</v>
      </c>
      <c r="M588" s="61"/>
      <c r="N588" s="57">
        <v>1064</v>
      </c>
      <c r="O588" s="57">
        <v>1004.5</v>
      </c>
      <c r="P588" s="25">
        <f>Tabla15[[#This Row],[sbruto]]-Tabla15[[#This Row],[ISR]]-Tabla15[[#This Row],[SFS]]-Tabla15[[#This Row],[AFP]]-Tabla15[[#This Row],[sneto]]</f>
        <v>6353.380000000001</v>
      </c>
      <c r="Q588" s="25">
        <v>26578.12</v>
      </c>
      <c r="R588" s="48" t="str">
        <f>_xlfn.XLOOKUP(Tabla15[[#This Row],[cedula]],Tabla8[Numero Documento],Tabla8[Gen])</f>
        <v>F</v>
      </c>
      <c r="S588" s="48" t="str">
        <f>_xlfn.XLOOKUP(Tabla15[[#This Row],[cedula]],Tabla8[Numero Documento],Tabla8[Lugar Funciones Codigo])</f>
        <v>01.83.02</v>
      </c>
    </row>
    <row r="589" spans="1:19">
      <c r="A589" s="48" t="s">
        <v>2538</v>
      </c>
      <c r="B589" s="48" t="s">
        <v>2982</v>
      </c>
      <c r="C589" s="48" t="s">
        <v>2570</v>
      </c>
      <c r="D589" s="48" t="str">
        <f>Tabla15[[#This Row],[cedula]]&amp;Tabla15[[#This Row],[prog]]&amp;LEFT(Tabla15[[#This Row],[TIPO]],3)</f>
        <v>4023102233201TEM</v>
      </c>
      <c r="E589" s="48" t="s">
        <v>2981</v>
      </c>
      <c r="F589" s="48" t="s">
        <v>75</v>
      </c>
      <c r="G589" s="48" t="s">
        <v>778</v>
      </c>
      <c r="H589" s="48" t="s">
        <v>2795</v>
      </c>
      <c r="I589" s="73">
        <f>_xlfn.XLOOKUP(Tabla15[[#This Row],[cedula]],TCARRERA[CEDULA],TCARRERA[CATEGORIA DEL SERVIDOR],0)</f>
        <v>0</v>
      </c>
      <c r="J589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9" s="48" t="str">
        <f>IF(ISTEXT(Tabla15[[#This Row],[CARRERA]]),Tabla15[[#This Row],[CARRERA]],Tabla15[[#This Row],[STATUS]])</f>
        <v>TEMPORALES</v>
      </c>
      <c r="L589" s="57">
        <v>35000</v>
      </c>
      <c r="M589" s="61"/>
      <c r="N589" s="57">
        <v>1064</v>
      </c>
      <c r="O589" s="57">
        <v>1004.5</v>
      </c>
      <c r="P589" s="25">
        <f>Tabla15[[#This Row],[sbruto]]-Tabla15[[#This Row],[ISR]]-Tabla15[[#This Row],[SFS]]-Tabla15[[#This Row],[AFP]]-Tabla15[[#This Row],[sneto]]</f>
        <v>25</v>
      </c>
      <c r="Q589" s="25">
        <v>32906.5</v>
      </c>
      <c r="R589" s="48" t="str">
        <f>_xlfn.XLOOKUP(Tabla15[[#This Row],[cedula]],Tabla8[Numero Documento],Tabla8[Gen])</f>
        <v>F</v>
      </c>
      <c r="S589" s="48" t="str">
        <f>_xlfn.XLOOKUP(Tabla15[[#This Row],[cedula]],Tabla8[Numero Documento],Tabla8[Lugar Funciones Codigo])</f>
        <v>01.83.02</v>
      </c>
    </row>
    <row r="590" spans="1:19" hidden="1">
      <c r="A590" s="48" t="s">
        <v>2539</v>
      </c>
      <c r="B590" s="48" t="s">
        <v>1886</v>
      </c>
      <c r="C590" s="48" t="s">
        <v>2570</v>
      </c>
      <c r="D590" s="48" t="str">
        <f>Tabla15[[#This Row],[cedula]]&amp;Tabla15[[#This Row],[prog]]&amp;LEFT(Tabla15[[#This Row],[TIPO]],3)</f>
        <v>0730012313501FIJ</v>
      </c>
      <c r="E590" s="48" t="s">
        <v>12</v>
      </c>
      <c r="F590" s="48" t="s">
        <v>13</v>
      </c>
      <c r="G590" s="48" t="s">
        <v>778</v>
      </c>
      <c r="H590" s="48" t="s">
        <v>11</v>
      </c>
      <c r="I590" s="73">
        <f>_xlfn.XLOOKUP(Tabla15[[#This Row],[cedula]],TCARRERA[CEDULA],TCARRERA[CATEGORIA DEL SERVIDOR],0)</f>
        <v>0</v>
      </c>
      <c r="J59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48" t="str">
        <f>IF(ISTEXT(Tabla15[[#This Row],[CARRERA]]),Tabla15[[#This Row],[CARRERA]],Tabla15[[#This Row],[STATUS]])</f>
        <v>FIJO</v>
      </c>
      <c r="L590" s="57">
        <v>35000</v>
      </c>
      <c r="M590" s="58"/>
      <c r="N590" s="57">
        <v>1064</v>
      </c>
      <c r="O590" s="57">
        <v>1004.5</v>
      </c>
      <c r="P590" s="25">
        <f>Tabla15[[#This Row],[sbruto]]-Tabla15[[#This Row],[ISR]]-Tabla15[[#This Row],[SFS]]-Tabla15[[#This Row],[AFP]]-Tabla15[[#This Row],[sneto]]</f>
        <v>325</v>
      </c>
      <c r="Q590" s="25">
        <v>32606.5</v>
      </c>
      <c r="R590" s="48" t="str">
        <f>_xlfn.XLOOKUP(Tabla15[[#This Row],[cedula]],Tabla8[Numero Documento],Tabla8[Gen])</f>
        <v>M</v>
      </c>
      <c r="S590" s="48" t="str">
        <f>_xlfn.XLOOKUP(Tabla15[[#This Row],[cedula]],Tabla8[Numero Documento],Tabla8[Lugar Funciones Codigo])</f>
        <v>01.83.02</v>
      </c>
    </row>
    <row r="591" spans="1:19" hidden="1">
      <c r="A591" s="48" t="s">
        <v>2539</v>
      </c>
      <c r="B591" s="48" t="s">
        <v>1926</v>
      </c>
      <c r="C591" s="48" t="s">
        <v>2570</v>
      </c>
      <c r="D591" s="48" t="str">
        <f>Tabla15[[#This Row],[cedula]]&amp;Tabla15[[#This Row],[prog]]&amp;LEFT(Tabla15[[#This Row],[TIPO]],3)</f>
        <v>0260074570301FIJ</v>
      </c>
      <c r="E591" s="48" t="s">
        <v>1687</v>
      </c>
      <c r="F591" s="48" t="s">
        <v>360</v>
      </c>
      <c r="G591" s="48" t="s">
        <v>778</v>
      </c>
      <c r="H591" s="48" t="s">
        <v>11</v>
      </c>
      <c r="I591" s="73">
        <f>_xlfn.XLOOKUP(Tabla15[[#This Row],[cedula]],TCARRERA[CEDULA],TCARRERA[CATEGORIA DEL SERVIDOR],0)</f>
        <v>0</v>
      </c>
      <c r="J59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48" t="str">
        <f>IF(ISTEXT(Tabla15[[#This Row],[CARRERA]]),Tabla15[[#This Row],[CARRERA]],Tabla15[[#This Row],[STATUS]])</f>
        <v>FIJO</v>
      </c>
      <c r="L591" s="57">
        <v>35000</v>
      </c>
      <c r="M591" s="61"/>
      <c r="N591" s="57">
        <v>1064</v>
      </c>
      <c r="O591" s="57">
        <v>1004.5</v>
      </c>
      <c r="P591" s="25">
        <f>Tabla15[[#This Row],[sbruto]]-Tabla15[[#This Row],[ISR]]-Tabla15[[#This Row],[SFS]]-Tabla15[[#This Row],[AFP]]-Tabla15[[#This Row],[sneto]]</f>
        <v>25</v>
      </c>
      <c r="Q591" s="25">
        <v>32906.5</v>
      </c>
      <c r="R591" s="48" t="str">
        <f>_xlfn.XLOOKUP(Tabla15[[#This Row],[cedula]],Tabla8[Numero Documento],Tabla8[Gen])</f>
        <v>F</v>
      </c>
      <c r="S591" s="48" t="str">
        <f>_xlfn.XLOOKUP(Tabla15[[#This Row],[cedula]],Tabla8[Numero Documento],Tabla8[Lugar Funciones Codigo])</f>
        <v>01.83.02</v>
      </c>
    </row>
    <row r="592" spans="1:19" hidden="1">
      <c r="A592" s="48" t="s">
        <v>2539</v>
      </c>
      <c r="B592" s="48" t="s">
        <v>1854</v>
      </c>
      <c r="C592" s="48" t="s">
        <v>2570</v>
      </c>
      <c r="D592" s="48" t="str">
        <f>Tabla15[[#This Row],[cedula]]&amp;Tabla15[[#This Row],[prog]]&amp;LEFT(Tabla15[[#This Row],[TIPO]],3)</f>
        <v>0010824141501FIJ</v>
      </c>
      <c r="E592" s="48" t="s">
        <v>789</v>
      </c>
      <c r="F592" s="48" t="s">
        <v>463</v>
      </c>
      <c r="G592" s="48" t="s">
        <v>778</v>
      </c>
      <c r="H592" s="48" t="s">
        <v>11</v>
      </c>
      <c r="I592" s="73">
        <f>_xlfn.XLOOKUP(Tabla15[[#This Row],[cedula]],TCARRERA[CEDULA],TCARRERA[CATEGORIA DEL SERVIDOR],0)</f>
        <v>0</v>
      </c>
      <c r="J59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92" s="48" t="str">
        <f>IF(ISTEXT(Tabla15[[#This Row],[CARRERA]]),Tabla15[[#This Row],[CARRERA]],Tabla15[[#This Row],[STATUS]])</f>
        <v>FIJO</v>
      </c>
      <c r="L592" s="57">
        <v>31500</v>
      </c>
      <c r="M592" s="59"/>
      <c r="N592" s="57">
        <v>957.6</v>
      </c>
      <c r="O592" s="57">
        <v>904.05</v>
      </c>
      <c r="P592" s="25">
        <f>Tabla15[[#This Row],[sbruto]]-Tabla15[[#This Row],[ISR]]-Tabla15[[#This Row],[SFS]]-Tabla15[[#This Row],[AFP]]-Tabla15[[#This Row],[sneto]]</f>
        <v>8090.52</v>
      </c>
      <c r="Q592" s="25">
        <v>21547.83</v>
      </c>
      <c r="R592" s="48" t="str">
        <f>_xlfn.XLOOKUP(Tabla15[[#This Row],[cedula]],Tabla8[Numero Documento],Tabla8[Gen])</f>
        <v>M</v>
      </c>
      <c r="S592" s="48" t="str">
        <f>_xlfn.XLOOKUP(Tabla15[[#This Row],[cedula]],Tabla8[Numero Documento],Tabla8[Lugar Funciones Codigo])</f>
        <v>01.83.02</v>
      </c>
    </row>
    <row r="593" spans="1:19" hidden="1">
      <c r="A593" s="48" t="s">
        <v>2539</v>
      </c>
      <c r="B593" s="48" t="s">
        <v>1948</v>
      </c>
      <c r="C593" s="48" t="s">
        <v>2570</v>
      </c>
      <c r="D593" s="48" t="str">
        <f>Tabla15[[#This Row],[cedula]]&amp;Tabla15[[#This Row],[prog]]&amp;LEFT(Tabla15[[#This Row],[TIPO]],3)</f>
        <v>4022355915001FIJ</v>
      </c>
      <c r="E593" s="48" t="s">
        <v>807</v>
      </c>
      <c r="F593" s="48" t="s">
        <v>59</v>
      </c>
      <c r="G593" s="48" t="s">
        <v>778</v>
      </c>
      <c r="H593" s="48" t="s">
        <v>11</v>
      </c>
      <c r="I593" s="73">
        <f>_xlfn.XLOOKUP(Tabla15[[#This Row],[cedula]],TCARRERA[CEDULA],TCARRERA[CATEGORIA DEL SERVIDOR],0)</f>
        <v>0</v>
      </c>
      <c r="J59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93" s="48" t="str">
        <f>IF(ISTEXT(Tabla15[[#This Row],[CARRERA]]),Tabla15[[#This Row],[CARRERA]],Tabla15[[#This Row],[STATUS]])</f>
        <v>FIJO</v>
      </c>
      <c r="L593" s="57">
        <v>31500</v>
      </c>
      <c r="M593" s="61"/>
      <c r="N593" s="57">
        <v>957.6</v>
      </c>
      <c r="O593" s="57">
        <v>904.05</v>
      </c>
      <c r="P593" s="25">
        <f>Tabla15[[#This Row],[sbruto]]-Tabla15[[#This Row],[ISR]]-Tabla15[[#This Row],[SFS]]-Tabla15[[#This Row],[AFP]]-Tabla15[[#This Row],[sneto]]</f>
        <v>25.000000000003638</v>
      </c>
      <c r="Q593" s="25">
        <v>29613.35</v>
      </c>
      <c r="R593" s="48" t="str">
        <f>_xlfn.XLOOKUP(Tabla15[[#This Row],[cedula]],Tabla8[Numero Documento],Tabla8[Gen])</f>
        <v>M</v>
      </c>
      <c r="S593" s="48" t="str">
        <f>_xlfn.XLOOKUP(Tabla15[[#This Row],[cedula]],Tabla8[Numero Documento],Tabla8[Lugar Funciones Codigo])</f>
        <v>01.83.02</v>
      </c>
    </row>
    <row r="594" spans="1:19" hidden="1">
      <c r="A594" s="48" t="s">
        <v>2539</v>
      </c>
      <c r="B594" s="48" t="s">
        <v>1884</v>
      </c>
      <c r="C594" s="48" t="s">
        <v>2570</v>
      </c>
      <c r="D594" s="48" t="str">
        <f>Tabla15[[#This Row],[cedula]]&amp;Tabla15[[#This Row],[prog]]&amp;LEFT(Tabla15[[#This Row],[TIPO]],3)</f>
        <v>0270026081901FIJ</v>
      </c>
      <c r="E594" s="48" t="s">
        <v>795</v>
      </c>
      <c r="F594" s="48" t="s">
        <v>75</v>
      </c>
      <c r="G594" s="48" t="s">
        <v>778</v>
      </c>
      <c r="H594" s="48" t="s">
        <v>11</v>
      </c>
      <c r="I594" s="73">
        <f>_xlfn.XLOOKUP(Tabla15[[#This Row],[cedula]],TCARRERA[CEDULA],TCARRERA[CATEGORIA DEL SERVIDOR],0)</f>
        <v>0</v>
      </c>
      <c r="J59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94" s="48" t="str">
        <f>IF(ISTEXT(Tabla15[[#This Row],[CARRERA]]),Tabla15[[#This Row],[CARRERA]],Tabla15[[#This Row],[STATUS]])</f>
        <v>FIJO</v>
      </c>
      <c r="L594" s="57">
        <v>26620</v>
      </c>
      <c r="M594" s="59"/>
      <c r="N594" s="57">
        <v>809.25</v>
      </c>
      <c r="O594" s="57">
        <v>763.99</v>
      </c>
      <c r="P594" s="25">
        <f>Tabla15[[#This Row],[sbruto]]-Tabla15[[#This Row],[ISR]]-Tabla15[[#This Row],[SFS]]-Tabla15[[#This Row],[AFP]]-Tabla15[[#This Row],[sneto]]</f>
        <v>1537.4499999999971</v>
      </c>
      <c r="Q594" s="25">
        <v>23509.31</v>
      </c>
      <c r="R594" s="48" t="str">
        <f>_xlfn.XLOOKUP(Tabla15[[#This Row],[cedula]],Tabla8[Numero Documento],Tabla8[Gen])</f>
        <v>M</v>
      </c>
      <c r="S594" s="48" t="str">
        <f>_xlfn.XLOOKUP(Tabla15[[#This Row],[cedula]],Tabla8[Numero Documento],Tabla8[Lugar Funciones Codigo])</f>
        <v>01.83.02</v>
      </c>
    </row>
    <row r="595" spans="1:19" hidden="1">
      <c r="A595" s="48" t="s">
        <v>2539</v>
      </c>
      <c r="B595" s="48" t="s">
        <v>1778</v>
      </c>
      <c r="C595" s="48" t="s">
        <v>2570</v>
      </c>
      <c r="D595" s="48" t="str">
        <f>Tabla15[[#This Row],[cedula]]&amp;Tabla15[[#This Row],[prog]]&amp;LEFT(Tabla15[[#This Row],[TIPO]],3)</f>
        <v>0370024334201FIJ</v>
      </c>
      <c r="E595" s="48" t="s">
        <v>642</v>
      </c>
      <c r="F595" s="48" t="s">
        <v>69</v>
      </c>
      <c r="G595" s="48" t="s">
        <v>778</v>
      </c>
      <c r="H595" s="48" t="s">
        <v>11</v>
      </c>
      <c r="I595" s="73">
        <f>_xlfn.XLOOKUP(Tabla15[[#This Row],[cedula]],TCARRERA[CEDULA],TCARRERA[CATEGORIA DEL SERVIDOR],0)</f>
        <v>0</v>
      </c>
      <c r="J59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95" s="48" t="str">
        <f>IF(ISTEXT(Tabla15[[#This Row],[CARRERA]]),Tabla15[[#This Row],[CARRERA]],Tabla15[[#This Row],[STATUS]])</f>
        <v>FIJO</v>
      </c>
      <c r="L595" s="57">
        <v>26250</v>
      </c>
      <c r="M595" s="59"/>
      <c r="N595" s="60">
        <v>798</v>
      </c>
      <c r="O595" s="60">
        <v>753.38</v>
      </c>
      <c r="P595" s="25">
        <f>Tabla15[[#This Row],[sbruto]]-Tabla15[[#This Row],[ISR]]-Tabla15[[#This Row],[SFS]]-Tabla15[[#This Row],[AFP]]-Tabla15[[#This Row],[sneto]]</f>
        <v>1071</v>
      </c>
      <c r="Q595" s="25">
        <v>23627.62</v>
      </c>
      <c r="R595" s="48" t="str">
        <f>_xlfn.XLOOKUP(Tabla15[[#This Row],[cedula]],Tabla8[Numero Documento],Tabla8[Gen])</f>
        <v>F</v>
      </c>
      <c r="S595" s="48" t="str">
        <f>_xlfn.XLOOKUP(Tabla15[[#This Row],[cedula]],Tabla8[Numero Documento],Tabla8[Lugar Funciones Codigo])</f>
        <v>01.83.02</v>
      </c>
    </row>
    <row r="596" spans="1:19" hidden="1">
      <c r="A596" s="48" t="s">
        <v>2539</v>
      </c>
      <c r="B596" s="48" t="s">
        <v>1977</v>
      </c>
      <c r="C596" s="48" t="s">
        <v>2570</v>
      </c>
      <c r="D596" s="48" t="str">
        <f>Tabla15[[#This Row],[cedula]]&amp;Tabla15[[#This Row],[prog]]&amp;LEFT(Tabla15[[#This Row],[TIPO]],3)</f>
        <v>2250068433101FIJ</v>
      </c>
      <c r="E596" s="48" t="s">
        <v>1032</v>
      </c>
      <c r="F596" s="48" t="s">
        <v>10</v>
      </c>
      <c r="G596" s="48" t="s">
        <v>778</v>
      </c>
      <c r="H596" s="48" t="s">
        <v>11</v>
      </c>
      <c r="I596" s="73">
        <f>_xlfn.XLOOKUP(Tabla15[[#This Row],[cedula]],TCARRERA[CEDULA],TCARRERA[CATEGORIA DEL SERVIDOR],0)</f>
        <v>0</v>
      </c>
      <c r="J59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6" s="48" t="str">
        <f>IF(ISTEXT(Tabla15[[#This Row],[CARRERA]]),Tabla15[[#This Row],[CARRERA]],Tabla15[[#This Row],[STATUS]])</f>
        <v>ESTATUTO SIMPLIFICADO</v>
      </c>
      <c r="L596" s="57">
        <v>26250</v>
      </c>
      <c r="M596" s="61"/>
      <c r="N596" s="57">
        <v>798</v>
      </c>
      <c r="O596" s="57">
        <v>753.38</v>
      </c>
      <c r="P596" s="25">
        <f>Tabla15[[#This Row],[sbruto]]-Tabla15[[#This Row],[ISR]]-Tabla15[[#This Row],[SFS]]-Tabla15[[#This Row],[AFP]]-Tabla15[[#This Row],[sneto]]</f>
        <v>25</v>
      </c>
      <c r="Q596" s="25">
        <v>24673.62</v>
      </c>
      <c r="R596" s="48" t="str">
        <f>_xlfn.XLOOKUP(Tabla15[[#This Row],[cedula]],Tabla8[Numero Documento],Tabla8[Gen])</f>
        <v>F</v>
      </c>
      <c r="S596" s="48" t="str">
        <f>_xlfn.XLOOKUP(Tabla15[[#This Row],[cedula]],Tabla8[Numero Documento],Tabla8[Lugar Funciones Codigo])</f>
        <v>01.83.02</v>
      </c>
    </row>
    <row r="597" spans="1:19">
      <c r="A597" s="48" t="s">
        <v>2538</v>
      </c>
      <c r="B597" s="48" t="s">
        <v>3144</v>
      </c>
      <c r="C597" s="48" t="s">
        <v>2570</v>
      </c>
      <c r="D597" s="48" t="str">
        <f>Tabla15[[#This Row],[cedula]]&amp;Tabla15[[#This Row],[prog]]&amp;LEFT(Tabla15[[#This Row],[TIPO]],3)</f>
        <v>0010788946101TEM</v>
      </c>
      <c r="E597" s="48" t="s">
        <v>3143</v>
      </c>
      <c r="F597" s="48" t="s">
        <v>75</v>
      </c>
      <c r="G597" s="48" t="s">
        <v>778</v>
      </c>
      <c r="H597" s="48" t="s">
        <v>2795</v>
      </c>
      <c r="I597" s="73">
        <f>_xlfn.XLOOKUP(Tabla15[[#This Row],[cedula]],TCARRERA[CEDULA],TCARRERA[CATEGORIA DEL SERVIDOR],0)</f>
        <v>0</v>
      </c>
      <c r="J597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7" s="48" t="str">
        <f>IF(ISTEXT(Tabla15[[#This Row],[CARRERA]]),Tabla15[[#This Row],[CARRERA]],Tabla15[[#This Row],[STATUS]])</f>
        <v>TEMPORALES</v>
      </c>
      <c r="L597" s="57">
        <v>26250</v>
      </c>
      <c r="M597" s="61"/>
      <c r="N597" s="57">
        <v>798</v>
      </c>
      <c r="O597" s="57">
        <v>753.38</v>
      </c>
      <c r="P597" s="25">
        <f>Tabla15[[#This Row],[sbruto]]-Tabla15[[#This Row],[ISR]]-Tabla15[[#This Row],[SFS]]-Tabla15[[#This Row],[AFP]]-Tabla15[[#This Row],[sneto]]</f>
        <v>25</v>
      </c>
      <c r="Q597" s="25">
        <v>24673.62</v>
      </c>
      <c r="R597" s="48" t="str">
        <f>_xlfn.XLOOKUP(Tabla15[[#This Row],[cedula]],Tabla8[Numero Documento],Tabla8[Gen])</f>
        <v>M</v>
      </c>
      <c r="S597" s="48" t="str">
        <f>_xlfn.XLOOKUP(Tabla15[[#This Row],[cedula]],Tabla8[Numero Documento],Tabla8[Lugar Funciones Codigo])</f>
        <v>01.83.02</v>
      </c>
    </row>
    <row r="598" spans="1:19" hidden="1">
      <c r="A598" s="48" t="s">
        <v>2539</v>
      </c>
      <c r="B598" s="48" t="s">
        <v>2000</v>
      </c>
      <c r="C598" s="48" t="s">
        <v>2570</v>
      </c>
      <c r="D598" s="48" t="str">
        <f>Tabla15[[#This Row],[cedula]]&amp;Tabla15[[#This Row],[prog]]&amp;LEFT(Tabla15[[#This Row],[TIPO]],3)</f>
        <v>0010063992101FIJ</v>
      </c>
      <c r="E598" s="48" t="s">
        <v>1012</v>
      </c>
      <c r="F598" s="48" t="s">
        <v>1011</v>
      </c>
      <c r="G598" s="48" t="s">
        <v>778</v>
      </c>
      <c r="H598" s="48" t="s">
        <v>11</v>
      </c>
      <c r="I598" s="73">
        <f>_xlfn.XLOOKUP(Tabla15[[#This Row],[cedula]],TCARRERA[CEDULA],TCARRERA[CATEGORIA DEL SERVIDOR],0)</f>
        <v>0</v>
      </c>
      <c r="J59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598" s="48" t="str">
        <f>IF(ISTEXT(Tabla15[[#This Row],[CARRERA]]),Tabla15[[#This Row],[CARRERA]],Tabla15[[#This Row],[STATUS]])</f>
        <v>FIJO</v>
      </c>
      <c r="L598" s="57">
        <v>26250</v>
      </c>
      <c r="M598" s="58"/>
      <c r="N598" s="57">
        <v>798</v>
      </c>
      <c r="O598" s="57">
        <v>753.38</v>
      </c>
      <c r="P598" s="25">
        <f>Tabla15[[#This Row],[sbruto]]-Tabla15[[#This Row],[ISR]]-Tabla15[[#This Row],[SFS]]-Tabla15[[#This Row],[AFP]]-Tabla15[[#This Row],[sneto]]</f>
        <v>25</v>
      </c>
      <c r="Q598" s="25">
        <v>24673.62</v>
      </c>
      <c r="R598" s="48" t="str">
        <f>_xlfn.XLOOKUP(Tabla15[[#This Row],[cedula]],Tabla8[Numero Documento],Tabla8[Gen])</f>
        <v>F</v>
      </c>
      <c r="S598" s="48" t="str">
        <f>_xlfn.XLOOKUP(Tabla15[[#This Row],[cedula]],Tabla8[Numero Documento],Tabla8[Lugar Funciones Codigo])</f>
        <v>01.83.02</v>
      </c>
    </row>
    <row r="599" spans="1:19" hidden="1">
      <c r="A599" s="48" t="s">
        <v>2539</v>
      </c>
      <c r="B599" s="48" t="s">
        <v>2572</v>
      </c>
      <c r="C599" s="48" t="s">
        <v>2570</v>
      </c>
      <c r="D599" s="48" t="str">
        <f>Tabla15[[#This Row],[cedula]]&amp;Tabla15[[#This Row],[prog]]&amp;LEFT(Tabla15[[#This Row],[TIPO]],3)</f>
        <v>4023219791901FIJ</v>
      </c>
      <c r="E599" s="48" t="s">
        <v>2571</v>
      </c>
      <c r="F599" s="48" t="s">
        <v>10</v>
      </c>
      <c r="G599" s="48" t="s">
        <v>778</v>
      </c>
      <c r="H599" s="48" t="s">
        <v>11</v>
      </c>
      <c r="I599" s="73">
        <f>_xlfn.XLOOKUP(Tabla15[[#This Row],[cedula]],TCARRERA[CEDULA],TCARRERA[CATEGORIA DEL SERVIDOR],0)</f>
        <v>0</v>
      </c>
      <c r="J599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9" s="48" t="str">
        <f>IF(ISTEXT(Tabla15[[#This Row],[CARRERA]]),Tabla15[[#This Row],[CARRERA]],Tabla15[[#This Row],[STATUS]])</f>
        <v>ESTATUTO SIMPLIFICADO</v>
      </c>
      <c r="L599" s="57">
        <v>25000</v>
      </c>
      <c r="M599" s="59"/>
      <c r="N599" s="57">
        <v>760</v>
      </c>
      <c r="O599" s="57">
        <v>717.5</v>
      </c>
      <c r="P599" s="25">
        <f>Tabla15[[#This Row],[sbruto]]-Tabla15[[#This Row],[ISR]]-Tabla15[[#This Row],[SFS]]-Tabla15[[#This Row],[AFP]]-Tabla15[[#This Row],[sneto]]</f>
        <v>25</v>
      </c>
      <c r="Q599" s="25">
        <v>23497.5</v>
      </c>
      <c r="R599" s="48" t="str">
        <f>_xlfn.XLOOKUP(Tabla15[[#This Row],[cedula]],Tabla8[Numero Documento],Tabla8[Gen])</f>
        <v>F</v>
      </c>
      <c r="S599" s="48" t="str">
        <f>_xlfn.XLOOKUP(Tabla15[[#This Row],[cedula]],Tabla8[Numero Documento],Tabla8[Lugar Funciones Codigo])</f>
        <v>01.83.02</v>
      </c>
    </row>
    <row r="600" spans="1:19" hidden="1">
      <c r="A600" s="48" t="s">
        <v>2539</v>
      </c>
      <c r="B600" s="48" t="s">
        <v>1965</v>
      </c>
      <c r="C600" s="48" t="s">
        <v>2570</v>
      </c>
      <c r="D600" s="48" t="str">
        <f>Tabla15[[#This Row],[cedula]]&amp;Tabla15[[#This Row],[prog]]&amp;LEFT(Tabla15[[#This Row],[TIPO]],3)</f>
        <v>0160002314501FIJ</v>
      </c>
      <c r="E600" s="48" t="s">
        <v>1616</v>
      </c>
      <c r="F600" s="48" t="s">
        <v>385</v>
      </c>
      <c r="G600" s="48" t="s">
        <v>778</v>
      </c>
      <c r="H600" s="48" t="s">
        <v>11</v>
      </c>
      <c r="I600" s="73">
        <f>_xlfn.XLOOKUP(Tabla15[[#This Row],[cedula]],TCARRERA[CEDULA],TCARRERA[CATEGORIA DEL SERVIDOR],0)</f>
        <v>0</v>
      </c>
      <c r="J60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00" s="48" t="str">
        <f>IF(ISTEXT(Tabla15[[#This Row],[CARRERA]]),Tabla15[[#This Row],[CARRERA]],Tabla15[[#This Row],[STATUS]])</f>
        <v>FIJO</v>
      </c>
      <c r="L600" s="57">
        <v>25000</v>
      </c>
      <c r="M600" s="59"/>
      <c r="N600" s="57">
        <v>760</v>
      </c>
      <c r="O600" s="57">
        <v>717.5</v>
      </c>
      <c r="P600" s="25">
        <f>Tabla15[[#This Row],[sbruto]]-Tabla15[[#This Row],[ISR]]-Tabla15[[#This Row],[SFS]]-Tabla15[[#This Row],[AFP]]-Tabla15[[#This Row],[sneto]]</f>
        <v>25</v>
      </c>
      <c r="Q600" s="25">
        <v>23497.5</v>
      </c>
      <c r="R600" s="48" t="str">
        <f>_xlfn.XLOOKUP(Tabla15[[#This Row],[cedula]],Tabla8[Numero Documento],Tabla8[Gen])</f>
        <v>M</v>
      </c>
      <c r="S600" s="48" t="str">
        <f>_xlfn.XLOOKUP(Tabla15[[#This Row],[cedula]],Tabla8[Numero Documento],Tabla8[Lugar Funciones Codigo])</f>
        <v>01.83.02</v>
      </c>
    </row>
    <row r="601" spans="1:19">
      <c r="A601" s="48" t="s">
        <v>2538</v>
      </c>
      <c r="B601" s="48" t="s">
        <v>3129</v>
      </c>
      <c r="C601" s="48" t="s">
        <v>2570</v>
      </c>
      <c r="D601" s="48" t="str">
        <f>Tabla15[[#This Row],[cedula]]&amp;Tabla15[[#This Row],[prog]]&amp;LEFT(Tabla15[[#This Row],[TIPO]],3)</f>
        <v>0100079088901TEM</v>
      </c>
      <c r="E601" s="48" t="s">
        <v>3128</v>
      </c>
      <c r="F601" s="48" t="s">
        <v>75</v>
      </c>
      <c r="G601" s="48" t="s">
        <v>778</v>
      </c>
      <c r="H601" s="48" t="s">
        <v>2795</v>
      </c>
      <c r="I601" s="73">
        <f>_xlfn.XLOOKUP(Tabla15[[#This Row],[cedula]],TCARRERA[CEDULA],TCARRERA[CATEGORIA DEL SERVIDOR],0)</f>
        <v>0</v>
      </c>
      <c r="J601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1" s="48" t="str">
        <f>IF(ISTEXT(Tabla15[[#This Row],[CARRERA]]),Tabla15[[#This Row],[CARRERA]],Tabla15[[#This Row],[STATUS]])</f>
        <v>TEMPORALES</v>
      </c>
      <c r="L601" s="57">
        <v>25000</v>
      </c>
      <c r="M601" s="61"/>
      <c r="N601" s="57">
        <v>760</v>
      </c>
      <c r="O601" s="57">
        <v>717.5</v>
      </c>
      <c r="P601" s="25">
        <f>Tabla15[[#This Row],[sbruto]]-Tabla15[[#This Row],[ISR]]-Tabla15[[#This Row],[SFS]]-Tabla15[[#This Row],[AFP]]-Tabla15[[#This Row],[sneto]]</f>
        <v>25</v>
      </c>
      <c r="Q601" s="25">
        <v>23497.5</v>
      </c>
      <c r="R601" s="48" t="str">
        <f>_xlfn.XLOOKUP(Tabla15[[#This Row],[cedula]],Tabla8[Numero Documento],Tabla8[Gen])</f>
        <v>M</v>
      </c>
      <c r="S601" s="48" t="str">
        <f>_xlfn.XLOOKUP(Tabla15[[#This Row],[cedula]],Tabla8[Numero Documento],Tabla8[Lugar Funciones Codigo])</f>
        <v>01.83.02</v>
      </c>
    </row>
    <row r="602" spans="1:19" hidden="1">
      <c r="A602" s="48" t="s">
        <v>2539</v>
      </c>
      <c r="B602" s="48" t="s">
        <v>1999</v>
      </c>
      <c r="C602" s="48" t="s">
        <v>2570</v>
      </c>
      <c r="D602" s="48" t="str">
        <f>Tabla15[[#This Row],[cedula]]&amp;Tabla15[[#This Row],[prog]]&amp;LEFT(Tabla15[[#This Row],[TIPO]],3)</f>
        <v>0180054130001FIJ</v>
      </c>
      <c r="E602" s="48" t="s">
        <v>1555</v>
      </c>
      <c r="F602" s="48" t="s">
        <v>132</v>
      </c>
      <c r="G602" s="48" t="s">
        <v>778</v>
      </c>
      <c r="H602" s="48" t="s">
        <v>11</v>
      </c>
      <c r="I602" s="73">
        <f>_xlfn.XLOOKUP(Tabla15[[#This Row],[cedula]],TCARRERA[CEDULA],TCARRERA[CATEGORIA DEL SERVIDOR],0)</f>
        <v>0</v>
      </c>
      <c r="J602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2" s="48" t="str">
        <f>IF(ISTEXT(Tabla15[[#This Row],[CARRERA]]),Tabla15[[#This Row],[CARRERA]],Tabla15[[#This Row],[STATUS]])</f>
        <v>ESTATUTO SIMPLIFICADO</v>
      </c>
      <c r="L602" s="57">
        <v>25000</v>
      </c>
      <c r="M602" s="61"/>
      <c r="N602" s="57">
        <v>760</v>
      </c>
      <c r="O602" s="57">
        <v>717.5</v>
      </c>
      <c r="P602" s="25">
        <f>Tabla15[[#This Row],[sbruto]]-Tabla15[[#This Row],[ISR]]-Tabla15[[#This Row],[SFS]]-Tabla15[[#This Row],[AFP]]-Tabla15[[#This Row],[sneto]]</f>
        <v>25</v>
      </c>
      <c r="Q602" s="25">
        <v>23497.5</v>
      </c>
      <c r="R602" s="48" t="str">
        <f>_xlfn.XLOOKUP(Tabla15[[#This Row],[cedula]],Tabla8[Numero Documento],Tabla8[Gen])</f>
        <v>M</v>
      </c>
      <c r="S602" s="48" t="str">
        <f>_xlfn.XLOOKUP(Tabla15[[#This Row],[cedula]],Tabla8[Numero Documento],Tabla8[Lugar Funciones Codigo])</f>
        <v>01.83.02</v>
      </c>
    </row>
    <row r="603" spans="1:19" hidden="1">
      <c r="A603" s="48" t="s">
        <v>2539</v>
      </c>
      <c r="B603" s="48" t="s">
        <v>2868</v>
      </c>
      <c r="C603" s="48" t="s">
        <v>2570</v>
      </c>
      <c r="D603" s="48" t="str">
        <f>Tabla15[[#This Row],[cedula]]&amp;Tabla15[[#This Row],[prog]]&amp;LEFT(Tabla15[[#This Row],[TIPO]],3)</f>
        <v>4021250075101FIJ</v>
      </c>
      <c r="E603" s="48" t="s">
        <v>2867</v>
      </c>
      <c r="F603" s="48" t="s">
        <v>360</v>
      </c>
      <c r="G603" s="48" t="s">
        <v>778</v>
      </c>
      <c r="H603" s="48" t="s">
        <v>11</v>
      </c>
      <c r="I603" s="73">
        <f>_xlfn.XLOOKUP(Tabla15[[#This Row],[cedula]],TCARRERA[CEDULA],TCARRERA[CATEGORIA DEL SERVIDOR],0)</f>
        <v>0</v>
      </c>
      <c r="J60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03" s="48" t="str">
        <f>IF(ISTEXT(Tabla15[[#This Row],[CARRERA]]),Tabla15[[#This Row],[CARRERA]],Tabla15[[#This Row],[STATUS]])</f>
        <v>FIJO</v>
      </c>
      <c r="L603" s="57">
        <v>25000</v>
      </c>
      <c r="M603" s="61"/>
      <c r="N603" s="57">
        <v>760</v>
      </c>
      <c r="O603" s="57">
        <v>717.5</v>
      </c>
      <c r="P603" s="25">
        <f>Tabla15[[#This Row],[sbruto]]-Tabla15[[#This Row],[ISR]]-Tabla15[[#This Row],[SFS]]-Tabla15[[#This Row],[AFP]]-Tabla15[[#This Row],[sneto]]</f>
        <v>25</v>
      </c>
      <c r="Q603" s="25">
        <v>23497.5</v>
      </c>
      <c r="R603" s="48" t="str">
        <f>_xlfn.XLOOKUP(Tabla15[[#This Row],[cedula]],Tabla8[Numero Documento],Tabla8[Gen])</f>
        <v>F</v>
      </c>
      <c r="S603" s="48" t="str">
        <f>_xlfn.XLOOKUP(Tabla15[[#This Row],[cedula]],Tabla8[Numero Documento],Tabla8[Lugar Funciones Codigo])</f>
        <v>01.83.02</v>
      </c>
    </row>
    <row r="604" spans="1:19">
      <c r="A604" s="48" t="s">
        <v>2538</v>
      </c>
      <c r="B604" s="48" t="s">
        <v>3029</v>
      </c>
      <c r="C604" s="48" t="s">
        <v>2570</v>
      </c>
      <c r="D604" s="48" t="str">
        <f>Tabla15[[#This Row],[cedula]]&amp;Tabla15[[#This Row],[prog]]&amp;LEFT(Tabla15[[#This Row],[TIPO]],3)</f>
        <v>0490035608201TEM</v>
      </c>
      <c r="E604" s="48" t="s">
        <v>3028</v>
      </c>
      <c r="F604" s="48" t="s">
        <v>75</v>
      </c>
      <c r="G604" s="48" t="s">
        <v>778</v>
      </c>
      <c r="H604" s="48" t="s">
        <v>2795</v>
      </c>
      <c r="I604" s="73">
        <f>_xlfn.XLOOKUP(Tabla15[[#This Row],[cedula]],TCARRERA[CEDULA],TCARRERA[CATEGORIA DEL SERVIDOR],0)</f>
        <v>0</v>
      </c>
      <c r="J604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4" s="48" t="str">
        <f>IF(ISTEXT(Tabla15[[#This Row],[CARRERA]]),Tabla15[[#This Row],[CARRERA]],Tabla15[[#This Row],[STATUS]])</f>
        <v>TEMPORALES</v>
      </c>
      <c r="L604" s="57">
        <v>22000</v>
      </c>
      <c r="M604" s="61"/>
      <c r="N604" s="57">
        <v>668.8</v>
      </c>
      <c r="O604" s="57">
        <v>631.4</v>
      </c>
      <c r="P604" s="25">
        <f>Tabla15[[#This Row],[sbruto]]-Tabla15[[#This Row],[ISR]]-Tabla15[[#This Row],[SFS]]-Tabla15[[#This Row],[AFP]]-Tabla15[[#This Row],[sneto]]</f>
        <v>25</v>
      </c>
      <c r="Q604" s="25">
        <v>20674.8</v>
      </c>
      <c r="R604" s="48" t="str">
        <f>_xlfn.XLOOKUP(Tabla15[[#This Row],[cedula]],Tabla8[Numero Documento],Tabla8[Gen])</f>
        <v>M</v>
      </c>
      <c r="S604" s="48" t="str">
        <f>_xlfn.XLOOKUP(Tabla15[[#This Row],[cedula]],Tabla8[Numero Documento],Tabla8[Lugar Funciones Codigo])</f>
        <v>01.83.02</v>
      </c>
    </row>
    <row r="605" spans="1:19" hidden="1">
      <c r="A605" s="48" t="s">
        <v>3332</v>
      </c>
      <c r="B605" s="48" t="s">
        <v>1849</v>
      </c>
      <c r="C605" s="48" t="s">
        <v>2570</v>
      </c>
      <c r="D605" s="48" t="str">
        <f>Tabla15[[#This Row],[cedula]]&amp;Tabla15[[#This Row],[prog]]&amp;LEFT(Tabla15[[#This Row],[TIPO]],3)</f>
        <v>0011687104701INT</v>
      </c>
      <c r="E605" s="48" t="s">
        <v>787</v>
      </c>
      <c r="F605" s="48" t="s">
        <v>82</v>
      </c>
      <c r="G605" s="48" t="s">
        <v>3335</v>
      </c>
      <c r="H605" s="48" t="s">
        <v>3333</v>
      </c>
      <c r="I605" s="73">
        <f>_xlfn.XLOOKUP(Tabla15[[#This Row],[cedula]],TCARRERA[CEDULA],TCARRERA[CATEGORIA DEL SERVIDOR],0)</f>
        <v>0</v>
      </c>
      <c r="J605" s="48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05" s="48" t="str">
        <f>IF(ISTEXT(Tabla15[[#This Row],[CARRERA]]),Tabla15[[#This Row],[CARRERA]],Tabla15[[#This Row],[STATUS]])</f>
        <v>INTERINATO</v>
      </c>
      <c r="L605" s="57">
        <v>20000</v>
      </c>
      <c r="M605" s="61"/>
      <c r="N605" s="57">
        <v>574</v>
      </c>
      <c r="O605" s="57">
        <v>608</v>
      </c>
      <c r="P605" s="25">
        <f>Tabla15[[#This Row],[sbruto]]-Tabla15[[#This Row],[ISR]]-Tabla15[[#This Row],[SFS]]-Tabla15[[#This Row],[AFP]]-Tabla15[[#This Row],[sneto]]</f>
        <v>0</v>
      </c>
      <c r="Q605" s="25">
        <v>18818</v>
      </c>
      <c r="R605" s="48" t="str">
        <f>_xlfn.XLOOKUP(Tabla15[[#This Row],[cedula]],Tabla8[Numero Documento],Tabla8[Gen])</f>
        <v>F</v>
      </c>
      <c r="S605" s="48" t="str">
        <f>_xlfn.XLOOKUP(Tabla15[[#This Row],[cedula]],Tabla8[Numero Documento],Tabla8[Lugar Funciones Codigo])</f>
        <v>01.83.02</v>
      </c>
    </row>
    <row r="606" spans="1:19">
      <c r="A606" s="48" t="s">
        <v>2538</v>
      </c>
      <c r="B606" s="48" t="s">
        <v>3017</v>
      </c>
      <c r="C606" s="48" t="s">
        <v>2570</v>
      </c>
      <c r="D606" s="48" t="str">
        <f>Tabla15[[#This Row],[cedula]]&amp;Tabla15[[#This Row],[prog]]&amp;LEFT(Tabla15[[#This Row],[TIPO]],3)</f>
        <v>0010152970901TEM</v>
      </c>
      <c r="E606" s="48" t="s">
        <v>3016</v>
      </c>
      <c r="F606" s="48" t="s">
        <v>75</v>
      </c>
      <c r="G606" s="48" t="s">
        <v>778</v>
      </c>
      <c r="H606" s="48" t="s">
        <v>2795</v>
      </c>
      <c r="I606" s="73">
        <f>_xlfn.XLOOKUP(Tabla15[[#This Row],[cedula]],TCARRERA[CEDULA],TCARRERA[CATEGORIA DEL SERVIDOR],0)</f>
        <v>0</v>
      </c>
      <c r="J606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6" s="48" t="str">
        <f>IF(ISTEXT(Tabla15[[#This Row],[CARRERA]]),Tabla15[[#This Row],[CARRERA]],Tabla15[[#This Row],[STATUS]])</f>
        <v>TEMPORALES</v>
      </c>
      <c r="L606" s="57">
        <v>20000</v>
      </c>
      <c r="M606" s="61"/>
      <c r="N606" s="57">
        <v>608</v>
      </c>
      <c r="O606" s="57">
        <v>574</v>
      </c>
      <c r="P606" s="25">
        <f>Tabla15[[#This Row],[sbruto]]-Tabla15[[#This Row],[ISR]]-Tabla15[[#This Row],[SFS]]-Tabla15[[#This Row],[AFP]]-Tabla15[[#This Row],[sneto]]</f>
        <v>25</v>
      </c>
      <c r="Q606" s="25">
        <v>18793</v>
      </c>
      <c r="R606" s="48" t="str">
        <f>_xlfn.XLOOKUP(Tabla15[[#This Row],[cedula]],Tabla8[Numero Documento],Tabla8[Gen])</f>
        <v>M</v>
      </c>
      <c r="S606" s="48" t="str">
        <f>_xlfn.XLOOKUP(Tabla15[[#This Row],[cedula]],Tabla8[Numero Documento],Tabla8[Lugar Funciones Codigo])</f>
        <v>01.83.02</v>
      </c>
    </row>
    <row r="607" spans="1:19" hidden="1">
      <c r="A607" s="48" t="s">
        <v>2539</v>
      </c>
      <c r="B607" s="48" t="s">
        <v>1986</v>
      </c>
      <c r="C607" s="48" t="s">
        <v>2570</v>
      </c>
      <c r="D607" s="48" t="str">
        <f>Tabla15[[#This Row],[cedula]]&amp;Tabla15[[#This Row],[prog]]&amp;LEFT(Tabla15[[#This Row],[TIPO]],3)</f>
        <v>0010319438701FIJ</v>
      </c>
      <c r="E607" s="48" t="s">
        <v>811</v>
      </c>
      <c r="F607" s="48" t="s">
        <v>305</v>
      </c>
      <c r="G607" s="48" t="s">
        <v>778</v>
      </c>
      <c r="H607" s="48" t="s">
        <v>11</v>
      </c>
      <c r="I607" s="73">
        <f>_xlfn.XLOOKUP(Tabla15[[#This Row],[cedula]],TCARRERA[CEDULA],TCARRERA[CATEGORIA DEL SERVIDOR],0)</f>
        <v>0</v>
      </c>
      <c r="J60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07" s="48" t="str">
        <f>IF(ISTEXT(Tabla15[[#This Row],[CARRERA]]),Tabla15[[#This Row],[CARRERA]],Tabla15[[#This Row],[STATUS]])</f>
        <v>FIJO</v>
      </c>
      <c r="L607" s="57">
        <v>19800</v>
      </c>
      <c r="M607" s="61"/>
      <c r="N607" s="57">
        <v>601.91999999999996</v>
      </c>
      <c r="O607" s="57">
        <v>568.26</v>
      </c>
      <c r="P607" s="25">
        <f>Tabla15[[#This Row],[sbruto]]-Tabla15[[#This Row],[ISR]]-Tabla15[[#This Row],[SFS]]-Tabla15[[#This Row],[AFP]]-Tabla15[[#This Row],[sneto]]</f>
        <v>25.000000000003638</v>
      </c>
      <c r="Q607" s="25">
        <v>18604.82</v>
      </c>
      <c r="R607" s="48" t="str">
        <f>_xlfn.XLOOKUP(Tabla15[[#This Row],[cedula]],Tabla8[Numero Documento],Tabla8[Gen])</f>
        <v>F</v>
      </c>
      <c r="S607" s="48" t="str">
        <f>_xlfn.XLOOKUP(Tabla15[[#This Row],[cedula]],Tabla8[Numero Documento],Tabla8[Lugar Funciones Codigo])</f>
        <v>01.83.02</v>
      </c>
    </row>
    <row r="608" spans="1:19" hidden="1">
      <c r="A608" s="48" t="s">
        <v>2539</v>
      </c>
      <c r="B608" s="48" t="s">
        <v>2740</v>
      </c>
      <c r="C608" s="48" t="s">
        <v>2570</v>
      </c>
      <c r="D608" s="48" t="str">
        <f>Tabla15[[#This Row],[cedula]]&amp;Tabla15[[#This Row],[prog]]&amp;LEFT(Tabla15[[#This Row],[TIPO]],3)</f>
        <v>0260112679601FIJ</v>
      </c>
      <c r="E608" s="48" t="s">
        <v>2712</v>
      </c>
      <c r="F608" s="48" t="s">
        <v>27</v>
      </c>
      <c r="G608" s="48" t="s">
        <v>778</v>
      </c>
      <c r="H608" s="48" t="s">
        <v>11</v>
      </c>
      <c r="I608" s="73">
        <f>_xlfn.XLOOKUP(Tabla15[[#This Row],[cedula]],TCARRERA[CEDULA],TCARRERA[CATEGORIA DEL SERVIDOR],0)</f>
        <v>0</v>
      </c>
      <c r="J608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8" s="48" t="str">
        <f>IF(ISTEXT(Tabla15[[#This Row],[CARRERA]]),Tabla15[[#This Row],[CARRERA]],Tabla15[[#This Row],[STATUS]])</f>
        <v>ESTATUTO SIMPLIFICADO</v>
      </c>
      <c r="L608" s="57">
        <v>18000</v>
      </c>
      <c r="M608" s="57"/>
      <c r="N608" s="57">
        <v>547.20000000000005</v>
      </c>
      <c r="O608" s="57">
        <v>516.6</v>
      </c>
      <c r="P608" s="25">
        <f>Tabla15[[#This Row],[sbruto]]-Tabla15[[#This Row],[ISR]]-Tabla15[[#This Row],[SFS]]-Tabla15[[#This Row],[AFP]]-Tabla15[[#This Row],[sneto]]</f>
        <v>25</v>
      </c>
      <c r="Q608" s="25">
        <v>16911.2</v>
      </c>
      <c r="R608" s="48" t="str">
        <f>_xlfn.XLOOKUP(Tabla15[[#This Row],[cedula]],Tabla8[Numero Documento],Tabla8[Gen])</f>
        <v>M</v>
      </c>
      <c r="S608" s="48" t="str">
        <f>_xlfn.XLOOKUP(Tabla15[[#This Row],[cedula]],Tabla8[Numero Documento],Tabla8[Lugar Funciones Codigo])</f>
        <v>01.83.02</v>
      </c>
    </row>
    <row r="609" spans="1:19" hidden="1">
      <c r="A609" s="48" t="s">
        <v>2539</v>
      </c>
      <c r="B609" s="48" t="s">
        <v>2742</v>
      </c>
      <c r="C609" s="48" t="s">
        <v>2570</v>
      </c>
      <c r="D609" s="48" t="str">
        <f>Tabla15[[#This Row],[cedula]]&amp;Tabla15[[#This Row],[prog]]&amp;LEFT(Tabla15[[#This Row],[TIPO]],3)</f>
        <v>4023329250301FIJ</v>
      </c>
      <c r="E609" s="48" t="s">
        <v>2714</v>
      </c>
      <c r="F609" s="48" t="s">
        <v>27</v>
      </c>
      <c r="G609" s="48" t="s">
        <v>778</v>
      </c>
      <c r="H609" s="48" t="s">
        <v>11</v>
      </c>
      <c r="I609" s="73">
        <f>_xlfn.XLOOKUP(Tabla15[[#This Row],[cedula]],TCARRERA[CEDULA],TCARRERA[CATEGORIA DEL SERVIDOR],0)</f>
        <v>0</v>
      </c>
      <c r="J609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9" s="48" t="str">
        <f>IF(ISTEXT(Tabla15[[#This Row],[CARRERA]]),Tabla15[[#This Row],[CARRERA]],Tabla15[[#This Row],[STATUS]])</f>
        <v>ESTATUTO SIMPLIFICADO</v>
      </c>
      <c r="L609" s="57">
        <v>18000</v>
      </c>
      <c r="M609" s="61"/>
      <c r="N609" s="57">
        <v>547.20000000000005</v>
      </c>
      <c r="O609" s="57">
        <v>516.6</v>
      </c>
      <c r="P609" s="25">
        <f>Tabla15[[#This Row],[sbruto]]-Tabla15[[#This Row],[ISR]]-Tabla15[[#This Row],[SFS]]-Tabla15[[#This Row],[AFP]]-Tabla15[[#This Row],[sneto]]</f>
        <v>25</v>
      </c>
      <c r="Q609" s="25">
        <v>16911.2</v>
      </c>
      <c r="R609" s="48" t="str">
        <f>_xlfn.XLOOKUP(Tabla15[[#This Row],[cedula]],Tabla8[Numero Documento],Tabla8[Gen])</f>
        <v>M</v>
      </c>
      <c r="S609" s="48" t="str">
        <f>_xlfn.XLOOKUP(Tabla15[[#This Row],[cedula]],Tabla8[Numero Documento],Tabla8[Lugar Funciones Codigo])</f>
        <v>01.83.02</v>
      </c>
    </row>
    <row r="610" spans="1:19" hidden="1">
      <c r="A610" s="48" t="s">
        <v>2539</v>
      </c>
      <c r="B610" s="48" t="s">
        <v>2833</v>
      </c>
      <c r="C610" s="48" t="s">
        <v>2570</v>
      </c>
      <c r="D610" s="48" t="str">
        <f>Tabla15[[#This Row],[cedula]]&amp;Tabla15[[#This Row],[prog]]&amp;LEFT(Tabla15[[#This Row],[TIPO]],3)</f>
        <v>0100105127301FIJ</v>
      </c>
      <c r="E610" s="48" t="s">
        <v>2832</v>
      </c>
      <c r="F610" s="48" t="s">
        <v>8</v>
      </c>
      <c r="G610" s="48" t="s">
        <v>778</v>
      </c>
      <c r="H610" s="48" t="s">
        <v>11</v>
      </c>
      <c r="I610" s="73">
        <f>_xlfn.XLOOKUP(Tabla15[[#This Row],[cedula]],TCARRERA[CEDULA],TCARRERA[CATEGORIA DEL SERVIDOR],0)</f>
        <v>0</v>
      </c>
      <c r="J610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0" s="48" t="str">
        <f>IF(ISTEXT(Tabla15[[#This Row],[CARRERA]]),Tabla15[[#This Row],[CARRERA]],Tabla15[[#This Row],[STATUS]])</f>
        <v>ESTATUTO SIMPLIFICADO</v>
      </c>
      <c r="L610" s="57">
        <v>17000</v>
      </c>
      <c r="M610" s="58"/>
      <c r="N610" s="57">
        <v>516.79999999999995</v>
      </c>
      <c r="O610" s="57">
        <v>487.9</v>
      </c>
      <c r="P610" s="25">
        <f>Tabla15[[#This Row],[sbruto]]-Tabla15[[#This Row],[ISR]]-Tabla15[[#This Row],[SFS]]-Tabla15[[#This Row],[AFP]]-Tabla15[[#This Row],[sneto]]</f>
        <v>25.000000000001819</v>
      </c>
      <c r="Q610" s="25">
        <v>15970.3</v>
      </c>
      <c r="R610" s="48" t="str">
        <f>_xlfn.XLOOKUP(Tabla15[[#This Row],[cedula]],Tabla8[Numero Documento],Tabla8[Gen])</f>
        <v>F</v>
      </c>
      <c r="S610" s="48" t="str">
        <f>_xlfn.XLOOKUP(Tabla15[[#This Row],[cedula]],Tabla8[Numero Documento],Tabla8[Lugar Funciones Codigo])</f>
        <v>01.83.02</v>
      </c>
    </row>
    <row r="611" spans="1:19">
      <c r="A611" s="48" t="s">
        <v>2538</v>
      </c>
      <c r="B611" s="48" t="s">
        <v>2990</v>
      </c>
      <c r="C611" s="48" t="s">
        <v>2570</v>
      </c>
      <c r="D611" s="48" t="str">
        <f>Tabla15[[#This Row],[cedula]]&amp;Tabla15[[#This Row],[prog]]&amp;LEFT(Tabla15[[#This Row],[TIPO]],3)</f>
        <v>0540147558601TEM</v>
      </c>
      <c r="E611" s="48" t="s">
        <v>2989</v>
      </c>
      <c r="F611" s="48" t="s">
        <v>75</v>
      </c>
      <c r="G611" s="48" t="s">
        <v>778</v>
      </c>
      <c r="H611" s="48" t="s">
        <v>2795</v>
      </c>
      <c r="I611" s="73">
        <f>_xlfn.XLOOKUP(Tabla15[[#This Row],[cedula]],TCARRERA[CEDULA],TCARRERA[CATEGORIA DEL SERVIDOR],0)</f>
        <v>0</v>
      </c>
      <c r="J611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1" s="48" t="str">
        <f>IF(ISTEXT(Tabla15[[#This Row],[CARRERA]]),Tabla15[[#This Row],[CARRERA]],Tabla15[[#This Row],[STATUS]])</f>
        <v>TEMPORALES</v>
      </c>
      <c r="L611" s="57">
        <v>16500</v>
      </c>
      <c r="M611" s="58"/>
      <c r="N611" s="57">
        <v>501.6</v>
      </c>
      <c r="O611" s="57">
        <v>473.55</v>
      </c>
      <c r="P611" s="25">
        <f>Tabla15[[#This Row],[sbruto]]-Tabla15[[#This Row],[ISR]]-Tabla15[[#This Row],[SFS]]-Tabla15[[#This Row],[AFP]]-Tabla15[[#This Row],[sneto]]</f>
        <v>25</v>
      </c>
      <c r="Q611" s="25">
        <v>15499.85</v>
      </c>
      <c r="R611" s="48" t="str">
        <f>_xlfn.XLOOKUP(Tabla15[[#This Row],[cedula]],Tabla8[Numero Documento],Tabla8[Gen])</f>
        <v>M</v>
      </c>
      <c r="S611" s="48" t="str">
        <f>_xlfn.XLOOKUP(Tabla15[[#This Row],[cedula]],Tabla8[Numero Documento],Tabla8[Lugar Funciones Codigo])</f>
        <v>01.83.02</v>
      </c>
    </row>
    <row r="612" spans="1:19" hidden="1">
      <c r="A612" s="48" t="s">
        <v>2539</v>
      </c>
      <c r="B612" s="48" t="s">
        <v>1915</v>
      </c>
      <c r="C612" s="48" t="s">
        <v>2570</v>
      </c>
      <c r="D612" s="48" t="str">
        <f>Tabla15[[#This Row],[cedula]]&amp;Tabla15[[#This Row],[prog]]&amp;LEFT(Tabla15[[#This Row],[TIPO]],3)</f>
        <v>4022492447801FIJ</v>
      </c>
      <c r="E612" s="48" t="s">
        <v>800</v>
      </c>
      <c r="F612" s="48" t="s">
        <v>75</v>
      </c>
      <c r="G612" s="48" t="s">
        <v>778</v>
      </c>
      <c r="H612" s="48" t="s">
        <v>11</v>
      </c>
      <c r="I612" s="73">
        <f>_xlfn.XLOOKUP(Tabla15[[#This Row],[cedula]],TCARRERA[CEDULA],TCARRERA[CATEGORIA DEL SERVIDOR],0)</f>
        <v>0</v>
      </c>
      <c r="J61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12" s="48" t="str">
        <f>IF(ISTEXT(Tabla15[[#This Row],[CARRERA]]),Tabla15[[#This Row],[CARRERA]],Tabla15[[#This Row],[STATUS]])</f>
        <v>FIJO</v>
      </c>
      <c r="L612" s="57">
        <v>16500</v>
      </c>
      <c r="M612" s="58"/>
      <c r="N612" s="57">
        <v>501.6</v>
      </c>
      <c r="O612" s="57">
        <v>473.55</v>
      </c>
      <c r="P612" s="25">
        <f>Tabla15[[#This Row],[sbruto]]-Tabla15[[#This Row],[ISR]]-Tabla15[[#This Row],[SFS]]-Tabla15[[#This Row],[AFP]]-Tabla15[[#This Row],[sneto]]</f>
        <v>25</v>
      </c>
      <c r="Q612" s="25">
        <v>15499.85</v>
      </c>
      <c r="R612" s="48" t="str">
        <f>_xlfn.XLOOKUP(Tabla15[[#This Row],[cedula]],Tabla8[Numero Documento],Tabla8[Gen])</f>
        <v>M</v>
      </c>
      <c r="S612" s="48" t="str">
        <f>_xlfn.XLOOKUP(Tabla15[[#This Row],[cedula]],Tabla8[Numero Documento],Tabla8[Lugar Funciones Codigo])</f>
        <v>01.83.02</v>
      </c>
    </row>
    <row r="613" spans="1:19" hidden="1">
      <c r="A613" s="48" t="s">
        <v>2539</v>
      </c>
      <c r="B613" s="48" t="s">
        <v>1934</v>
      </c>
      <c r="C613" s="48" t="s">
        <v>2570</v>
      </c>
      <c r="D613" s="48" t="str">
        <f>Tabla15[[#This Row],[cedula]]&amp;Tabla15[[#This Row],[prog]]&amp;LEFT(Tabla15[[#This Row],[TIPO]],3)</f>
        <v>0011269942601FIJ</v>
      </c>
      <c r="E613" s="48" t="s">
        <v>805</v>
      </c>
      <c r="F613" s="48" t="s">
        <v>102</v>
      </c>
      <c r="G613" s="48" t="s">
        <v>778</v>
      </c>
      <c r="H613" s="48" t="s">
        <v>11</v>
      </c>
      <c r="I613" s="73">
        <f>_xlfn.XLOOKUP(Tabla15[[#This Row],[cedula]],TCARRERA[CEDULA],TCARRERA[CATEGORIA DEL SERVIDOR],0)</f>
        <v>0</v>
      </c>
      <c r="J61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13" s="48" t="str">
        <f>IF(ISTEXT(Tabla15[[#This Row],[CARRERA]]),Tabla15[[#This Row],[CARRERA]],Tabla15[[#This Row],[STATUS]])</f>
        <v>FIJO</v>
      </c>
      <c r="L613" s="57">
        <v>16500</v>
      </c>
      <c r="M613" s="61"/>
      <c r="N613" s="57">
        <v>501.6</v>
      </c>
      <c r="O613" s="57">
        <v>473.55</v>
      </c>
      <c r="P613" s="25">
        <f>Tabla15[[#This Row],[sbruto]]-Tabla15[[#This Row],[ISR]]-Tabla15[[#This Row],[SFS]]-Tabla15[[#This Row],[AFP]]-Tabla15[[#This Row],[sneto]]</f>
        <v>25</v>
      </c>
      <c r="Q613" s="25">
        <v>15499.85</v>
      </c>
      <c r="R613" s="48" t="str">
        <f>_xlfn.XLOOKUP(Tabla15[[#This Row],[cedula]],Tabla8[Numero Documento],Tabla8[Gen])</f>
        <v>M</v>
      </c>
      <c r="S613" s="48" t="str">
        <f>_xlfn.XLOOKUP(Tabla15[[#This Row],[cedula]],Tabla8[Numero Documento],Tabla8[Lugar Funciones Codigo])</f>
        <v>01.83.02</v>
      </c>
    </row>
    <row r="614" spans="1:19" hidden="1">
      <c r="A614" s="48" t="s">
        <v>2539</v>
      </c>
      <c r="B614" s="48" t="s">
        <v>1956</v>
      </c>
      <c r="C614" s="48" t="s">
        <v>2570</v>
      </c>
      <c r="D614" s="48" t="str">
        <f>Tabla15[[#This Row],[cedula]]&amp;Tabla15[[#This Row],[prog]]&amp;LEFT(Tabla15[[#This Row],[TIPO]],3)</f>
        <v>0010033730201FIJ</v>
      </c>
      <c r="E614" s="48" t="s">
        <v>1679</v>
      </c>
      <c r="F614" s="48" t="s">
        <v>27</v>
      </c>
      <c r="G614" s="48" t="s">
        <v>778</v>
      </c>
      <c r="H614" s="48" t="s">
        <v>11</v>
      </c>
      <c r="I614" s="73">
        <f>_xlfn.XLOOKUP(Tabla15[[#This Row],[cedula]],TCARRERA[CEDULA],TCARRERA[CATEGORIA DEL SERVIDOR],0)</f>
        <v>0</v>
      </c>
      <c r="J61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4" s="48" t="str">
        <f>IF(ISTEXT(Tabla15[[#This Row],[CARRERA]]),Tabla15[[#This Row],[CARRERA]],Tabla15[[#This Row],[STATUS]])</f>
        <v>ESTATUTO SIMPLIFICADO</v>
      </c>
      <c r="L614" s="57">
        <v>16500</v>
      </c>
      <c r="M614" s="59"/>
      <c r="N614" s="57">
        <v>501.6</v>
      </c>
      <c r="O614" s="57">
        <v>473.55</v>
      </c>
      <c r="P614" s="25">
        <f>Tabla15[[#This Row],[sbruto]]-Tabla15[[#This Row],[ISR]]-Tabla15[[#This Row],[SFS]]-Tabla15[[#This Row],[AFP]]-Tabla15[[#This Row],[sneto]]</f>
        <v>25</v>
      </c>
      <c r="Q614" s="25">
        <v>15499.85</v>
      </c>
      <c r="R614" s="48" t="str">
        <f>_xlfn.XLOOKUP(Tabla15[[#This Row],[cedula]],Tabla8[Numero Documento],Tabla8[Gen])</f>
        <v>M</v>
      </c>
      <c r="S614" s="48" t="str">
        <f>_xlfn.XLOOKUP(Tabla15[[#This Row],[cedula]],Tabla8[Numero Documento],Tabla8[Lugar Funciones Codigo])</f>
        <v>01.83.02</v>
      </c>
    </row>
    <row r="615" spans="1:19" hidden="1">
      <c r="A615" s="48" t="s">
        <v>2539</v>
      </c>
      <c r="B615" s="48" t="s">
        <v>1763</v>
      </c>
      <c r="C615" s="48" t="s">
        <v>2570</v>
      </c>
      <c r="D615" s="48" t="str">
        <f>Tabla15[[#This Row],[cedula]]&amp;Tabla15[[#This Row],[prog]]&amp;LEFT(Tabla15[[#This Row],[TIPO]],3)</f>
        <v>0011050261401FIJ</v>
      </c>
      <c r="E615" s="48" t="s">
        <v>1389</v>
      </c>
      <c r="F615" s="48" t="s">
        <v>8</v>
      </c>
      <c r="G615" s="48" t="s">
        <v>778</v>
      </c>
      <c r="H615" s="48" t="s">
        <v>11</v>
      </c>
      <c r="I615" s="73">
        <f>_xlfn.XLOOKUP(Tabla15[[#This Row],[cedula]],TCARRERA[CEDULA],TCARRERA[CATEGORIA DEL SERVIDOR],0)</f>
        <v>0</v>
      </c>
      <c r="J615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5" s="48" t="str">
        <f>IF(ISTEXT(Tabla15[[#This Row],[CARRERA]]),Tabla15[[#This Row],[CARRERA]],Tabla15[[#This Row],[STATUS]])</f>
        <v>ESTATUTO SIMPLIFICADO</v>
      </c>
      <c r="L615" s="57">
        <v>15000</v>
      </c>
      <c r="M615" s="59"/>
      <c r="N615" s="57">
        <v>456</v>
      </c>
      <c r="O615" s="57">
        <v>430.5</v>
      </c>
      <c r="P615" s="25">
        <f>Tabla15[[#This Row],[sbruto]]-Tabla15[[#This Row],[ISR]]-Tabla15[[#This Row],[SFS]]-Tabla15[[#This Row],[AFP]]-Tabla15[[#This Row],[sneto]]</f>
        <v>25</v>
      </c>
      <c r="Q615" s="25">
        <v>14088.5</v>
      </c>
      <c r="R615" s="48" t="str">
        <f>_xlfn.XLOOKUP(Tabla15[[#This Row],[cedula]],Tabla8[Numero Documento],Tabla8[Gen])</f>
        <v>F</v>
      </c>
      <c r="S615" s="48" t="str">
        <f>_xlfn.XLOOKUP(Tabla15[[#This Row],[cedula]],Tabla8[Numero Documento],Tabla8[Lugar Funciones Codigo])</f>
        <v>01.83.02</v>
      </c>
    </row>
    <row r="616" spans="1:19">
      <c r="A616" s="48" t="s">
        <v>2538</v>
      </c>
      <c r="B616" s="48" t="s">
        <v>2892</v>
      </c>
      <c r="C616" s="48" t="s">
        <v>2570</v>
      </c>
      <c r="D616" s="48" t="str">
        <f>Tabla15[[#This Row],[cedula]]&amp;Tabla15[[#This Row],[prog]]&amp;LEFT(Tabla15[[#This Row],[TIPO]],3)</f>
        <v>4024958017201TEM</v>
      </c>
      <c r="E616" s="48" t="s">
        <v>2891</v>
      </c>
      <c r="F616" s="48" t="s">
        <v>75</v>
      </c>
      <c r="G616" s="48" t="s">
        <v>778</v>
      </c>
      <c r="H616" s="48" t="s">
        <v>2795</v>
      </c>
      <c r="I616" s="73">
        <f>_xlfn.XLOOKUP(Tabla15[[#This Row],[cedula]],TCARRERA[CEDULA],TCARRERA[CATEGORIA DEL SERVIDOR],0)</f>
        <v>0</v>
      </c>
      <c r="J616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6" s="48" t="str">
        <f>IF(ISTEXT(Tabla15[[#This Row],[CARRERA]]),Tabla15[[#This Row],[CARRERA]],Tabla15[[#This Row],[STATUS]])</f>
        <v>TEMPORALES</v>
      </c>
      <c r="L616" s="57">
        <v>15000</v>
      </c>
      <c r="M616" s="60"/>
      <c r="N616" s="57">
        <v>456</v>
      </c>
      <c r="O616" s="57">
        <v>430.5</v>
      </c>
      <c r="P616" s="25">
        <f>Tabla15[[#This Row],[sbruto]]-Tabla15[[#This Row],[ISR]]-Tabla15[[#This Row],[SFS]]-Tabla15[[#This Row],[AFP]]-Tabla15[[#This Row],[sneto]]</f>
        <v>25</v>
      </c>
      <c r="Q616" s="25">
        <v>14088.5</v>
      </c>
      <c r="R616" s="48" t="str">
        <f>_xlfn.XLOOKUP(Tabla15[[#This Row],[cedula]],Tabla8[Numero Documento],Tabla8[Gen])</f>
        <v>M</v>
      </c>
      <c r="S616" s="48" t="str">
        <f>_xlfn.XLOOKUP(Tabla15[[#This Row],[cedula]],Tabla8[Numero Documento],Tabla8[Lugar Funciones Codigo])</f>
        <v>01.83.02</v>
      </c>
    </row>
    <row r="617" spans="1:19">
      <c r="A617" s="48" t="s">
        <v>2538</v>
      </c>
      <c r="B617" s="48" t="s">
        <v>2947</v>
      </c>
      <c r="C617" s="48" t="s">
        <v>2570</v>
      </c>
      <c r="D617" s="48" t="str">
        <f>Tabla15[[#This Row],[cedula]]&amp;Tabla15[[#This Row],[prog]]&amp;LEFT(Tabla15[[#This Row],[TIPO]],3)</f>
        <v>4022203758801TEM</v>
      </c>
      <c r="E617" s="48" t="s">
        <v>2946</v>
      </c>
      <c r="F617" s="48" t="s">
        <v>75</v>
      </c>
      <c r="G617" s="48" t="s">
        <v>778</v>
      </c>
      <c r="H617" s="48" t="s">
        <v>2795</v>
      </c>
      <c r="I617" s="73">
        <f>_xlfn.XLOOKUP(Tabla15[[#This Row],[cedula]],TCARRERA[CEDULA],TCARRERA[CATEGORIA DEL SERVIDOR],0)</f>
        <v>0</v>
      </c>
      <c r="J617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7" s="48" t="str">
        <f>IF(ISTEXT(Tabla15[[#This Row],[CARRERA]]),Tabla15[[#This Row],[CARRERA]],Tabla15[[#This Row],[STATUS]])</f>
        <v>TEMPORALES</v>
      </c>
      <c r="L617" s="25">
        <v>15000</v>
      </c>
      <c r="M617" s="25"/>
      <c r="N617" s="49">
        <v>456</v>
      </c>
      <c r="O617" s="49">
        <v>430.5</v>
      </c>
      <c r="P617" s="25">
        <f>Tabla15[[#This Row],[sbruto]]-Tabla15[[#This Row],[ISR]]-Tabla15[[#This Row],[SFS]]-Tabla15[[#This Row],[AFP]]-Tabla15[[#This Row],[sneto]]</f>
        <v>25</v>
      </c>
      <c r="Q617" s="25">
        <v>14088.5</v>
      </c>
      <c r="R617" s="48" t="str">
        <f>_xlfn.XLOOKUP(Tabla15[[#This Row],[cedula]],Tabla8[Numero Documento],Tabla8[Gen])</f>
        <v>M</v>
      </c>
      <c r="S617" s="48" t="str">
        <f>_xlfn.XLOOKUP(Tabla15[[#This Row],[cedula]],Tabla8[Numero Documento],Tabla8[Lugar Funciones Codigo])</f>
        <v>01.83.02</v>
      </c>
    </row>
    <row r="618" spans="1:19">
      <c r="A618" s="48" t="s">
        <v>2538</v>
      </c>
      <c r="B618" s="48" t="s">
        <v>2960</v>
      </c>
      <c r="C618" s="48" t="s">
        <v>2570</v>
      </c>
      <c r="D618" s="48" t="str">
        <f>Tabla15[[#This Row],[cedula]]&amp;Tabla15[[#This Row],[prog]]&amp;LEFT(Tabla15[[#This Row],[TIPO]],3)</f>
        <v>4022278805701TEM</v>
      </c>
      <c r="E618" s="48" t="s">
        <v>2959</v>
      </c>
      <c r="F618" s="48" t="s">
        <v>75</v>
      </c>
      <c r="G618" s="48" t="s">
        <v>778</v>
      </c>
      <c r="H618" s="48" t="s">
        <v>2795</v>
      </c>
      <c r="I618" s="73">
        <f>_xlfn.XLOOKUP(Tabla15[[#This Row],[cedula]],TCARRERA[CEDULA],TCARRERA[CATEGORIA DEL SERVIDOR],0)</f>
        <v>0</v>
      </c>
      <c r="J618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8" s="48" t="str">
        <f>IF(ISTEXT(Tabla15[[#This Row],[CARRERA]]),Tabla15[[#This Row],[CARRERA]],Tabla15[[#This Row],[STATUS]])</f>
        <v>TEMPORALES</v>
      </c>
      <c r="L618" s="57">
        <v>15000</v>
      </c>
      <c r="M618" s="60"/>
      <c r="N618" s="57">
        <v>456</v>
      </c>
      <c r="O618" s="57">
        <v>430.5</v>
      </c>
      <c r="P618" s="25">
        <f>Tabla15[[#This Row],[sbruto]]-Tabla15[[#This Row],[ISR]]-Tabla15[[#This Row],[SFS]]-Tabla15[[#This Row],[AFP]]-Tabla15[[#This Row],[sneto]]</f>
        <v>25</v>
      </c>
      <c r="Q618" s="25">
        <v>14088.5</v>
      </c>
      <c r="R618" s="48" t="str">
        <f>_xlfn.XLOOKUP(Tabla15[[#This Row],[cedula]],Tabla8[Numero Documento],Tabla8[Gen])</f>
        <v>M</v>
      </c>
      <c r="S618" s="48" t="str">
        <f>_xlfn.XLOOKUP(Tabla15[[#This Row],[cedula]],Tabla8[Numero Documento],Tabla8[Lugar Funciones Codigo])</f>
        <v>01.83.02</v>
      </c>
    </row>
    <row r="619" spans="1:19">
      <c r="A619" s="48" t="s">
        <v>2538</v>
      </c>
      <c r="B619" s="48" t="s">
        <v>3033</v>
      </c>
      <c r="C619" s="48" t="s">
        <v>2570</v>
      </c>
      <c r="D619" s="48" t="str">
        <f>Tabla15[[#This Row],[cedula]]&amp;Tabla15[[#This Row],[prog]]&amp;LEFT(Tabla15[[#This Row],[TIPO]],3)</f>
        <v>0010045175601TEM</v>
      </c>
      <c r="E619" s="48" t="s">
        <v>3032</v>
      </c>
      <c r="F619" s="48" t="s">
        <v>75</v>
      </c>
      <c r="G619" s="48" t="s">
        <v>778</v>
      </c>
      <c r="H619" s="48" t="s">
        <v>2795</v>
      </c>
      <c r="I619" s="73">
        <f>_xlfn.XLOOKUP(Tabla15[[#This Row],[cedula]],TCARRERA[CEDULA],TCARRERA[CATEGORIA DEL SERVIDOR],0)</f>
        <v>0</v>
      </c>
      <c r="J619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9" s="48" t="str">
        <f>IF(ISTEXT(Tabla15[[#This Row],[CARRERA]]),Tabla15[[#This Row],[CARRERA]],Tabla15[[#This Row],[STATUS]])</f>
        <v>TEMPORALES</v>
      </c>
      <c r="L619" s="57">
        <v>15000</v>
      </c>
      <c r="M619" s="61"/>
      <c r="N619" s="57">
        <v>456</v>
      </c>
      <c r="O619" s="57">
        <v>430.5</v>
      </c>
      <c r="P619" s="25">
        <f>Tabla15[[#This Row],[sbruto]]-Tabla15[[#This Row],[ISR]]-Tabla15[[#This Row],[SFS]]-Tabla15[[#This Row],[AFP]]-Tabla15[[#This Row],[sneto]]</f>
        <v>25</v>
      </c>
      <c r="Q619" s="25">
        <v>14088.5</v>
      </c>
      <c r="R619" s="48" t="str">
        <f>_xlfn.XLOOKUP(Tabla15[[#This Row],[cedula]],Tabla8[Numero Documento],Tabla8[Gen])</f>
        <v>M</v>
      </c>
      <c r="S619" s="48" t="str">
        <f>_xlfn.XLOOKUP(Tabla15[[#This Row],[cedula]],Tabla8[Numero Documento],Tabla8[Lugar Funciones Codigo])</f>
        <v>01.83.02</v>
      </c>
    </row>
    <row r="620" spans="1:19">
      <c r="A620" s="48" t="s">
        <v>2538</v>
      </c>
      <c r="B620" s="48" t="s">
        <v>3054</v>
      </c>
      <c r="C620" s="48" t="s">
        <v>2570</v>
      </c>
      <c r="D620" s="48" t="str">
        <f>Tabla15[[#This Row],[cedula]]&amp;Tabla15[[#This Row],[prog]]&amp;LEFT(Tabla15[[#This Row],[TIPO]],3)</f>
        <v>0970012483801TEM</v>
      </c>
      <c r="E620" s="48" t="s">
        <v>3053</v>
      </c>
      <c r="F620" s="48" t="s">
        <v>75</v>
      </c>
      <c r="G620" s="48" t="s">
        <v>778</v>
      </c>
      <c r="H620" s="48" t="s">
        <v>2795</v>
      </c>
      <c r="I620" s="73">
        <f>_xlfn.XLOOKUP(Tabla15[[#This Row],[cedula]],TCARRERA[CEDULA],TCARRERA[CATEGORIA DEL SERVIDOR],0)</f>
        <v>0</v>
      </c>
      <c r="J620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0" s="48" t="str">
        <f>IF(ISTEXT(Tabla15[[#This Row],[CARRERA]]),Tabla15[[#This Row],[CARRERA]],Tabla15[[#This Row],[STATUS]])</f>
        <v>TEMPORALES</v>
      </c>
      <c r="L620" s="57">
        <v>15000</v>
      </c>
      <c r="M620" s="58"/>
      <c r="N620" s="57">
        <v>456</v>
      </c>
      <c r="O620" s="57">
        <v>430.5</v>
      </c>
      <c r="P620" s="25">
        <f>Tabla15[[#This Row],[sbruto]]-Tabla15[[#This Row],[ISR]]-Tabla15[[#This Row],[SFS]]-Tabla15[[#This Row],[AFP]]-Tabla15[[#This Row],[sneto]]</f>
        <v>25</v>
      </c>
      <c r="Q620" s="25">
        <v>14088.5</v>
      </c>
      <c r="R620" s="48" t="str">
        <f>_xlfn.XLOOKUP(Tabla15[[#This Row],[cedula]],Tabla8[Numero Documento],Tabla8[Gen])</f>
        <v>M</v>
      </c>
      <c r="S620" s="48" t="str">
        <f>_xlfn.XLOOKUP(Tabla15[[#This Row],[cedula]],Tabla8[Numero Documento],Tabla8[Lugar Funciones Codigo])</f>
        <v>01.83.02</v>
      </c>
    </row>
    <row r="621" spans="1:19" hidden="1">
      <c r="A621" s="48" t="s">
        <v>3189</v>
      </c>
      <c r="B621" s="48" t="s">
        <v>1167</v>
      </c>
      <c r="C621" s="48" t="s">
        <v>2570</v>
      </c>
      <c r="D621" s="48" t="str">
        <f>Tabla15[[#This Row],[cedula]]&amp;Tabla15[[#This Row],[prog]]&amp;LEFT(Tabla15[[#This Row],[TIPO]],3)</f>
        <v>0470089007401SUP</v>
      </c>
      <c r="E621" s="48" t="s">
        <v>565</v>
      </c>
      <c r="F621" s="48" t="s">
        <v>10</v>
      </c>
      <c r="G621" s="48" t="s">
        <v>3314</v>
      </c>
      <c r="H621" s="48" t="s">
        <v>2885</v>
      </c>
      <c r="I621" s="73" t="str">
        <f>_xlfn.XLOOKUP(Tabla15[[#This Row],[cedula]],TCARRERA[CEDULA],TCARRERA[CATEGORIA DEL SERVIDOR],0)</f>
        <v>CARRERA ADMINISTRATIVA</v>
      </c>
      <c r="J62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1" s="48" t="str">
        <f>IF(ISTEXT(Tabla15[[#This Row],[CARRERA]]),Tabla15[[#This Row],[CARRERA]],Tabla15[[#This Row],[STATUS]])</f>
        <v>CARRERA ADMINISTRATIVA</v>
      </c>
      <c r="L621" s="57">
        <v>15000</v>
      </c>
      <c r="M621" s="60">
        <v>2338.33</v>
      </c>
      <c r="N621" s="57">
        <v>430.5</v>
      </c>
      <c r="O621" s="57">
        <v>456</v>
      </c>
      <c r="P621" s="25">
        <f>Tabla15[[#This Row],[sbruto]]-Tabla15[[#This Row],[ISR]]-Tabla15[[#This Row],[SFS]]-Tabla15[[#This Row],[AFP]]-Tabla15[[#This Row],[sneto]]</f>
        <v>0</v>
      </c>
      <c r="Q621" s="25">
        <v>11775.17</v>
      </c>
      <c r="R621" s="48" t="str">
        <f>_xlfn.XLOOKUP(Tabla15[[#This Row],[cedula]],Tabla8[Numero Documento],Tabla8[Gen])</f>
        <v>F</v>
      </c>
      <c r="S621" s="48" t="str">
        <f>_xlfn.XLOOKUP(Tabla15[[#This Row],[cedula]],Tabla8[Numero Documento],Tabla8[Lugar Funciones Codigo])</f>
        <v>01.83.02</v>
      </c>
    </row>
    <row r="622" spans="1:19" hidden="1">
      <c r="A622" s="48" t="s">
        <v>2539</v>
      </c>
      <c r="B622" s="48" t="s">
        <v>1828</v>
      </c>
      <c r="C622" s="48" t="s">
        <v>2570</v>
      </c>
      <c r="D622" s="48" t="str">
        <f>Tabla15[[#This Row],[cedula]]&amp;Tabla15[[#This Row],[prog]]&amp;LEFT(Tabla15[[#This Row],[TIPO]],3)</f>
        <v>0810005341501FIJ</v>
      </c>
      <c r="E622" s="48" t="s">
        <v>785</v>
      </c>
      <c r="F622" s="48" t="s">
        <v>111</v>
      </c>
      <c r="G622" s="48" t="s">
        <v>778</v>
      </c>
      <c r="H622" s="48" t="s">
        <v>11</v>
      </c>
      <c r="I622" s="73">
        <f>_xlfn.XLOOKUP(Tabla15[[#This Row],[cedula]],TCARRERA[CEDULA],TCARRERA[CATEGORIA DEL SERVIDOR],0)</f>
        <v>0</v>
      </c>
      <c r="J62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22" s="48" t="str">
        <f>IF(ISTEXT(Tabla15[[#This Row],[CARRERA]]),Tabla15[[#This Row],[CARRERA]],Tabla15[[#This Row],[STATUS]])</f>
        <v>FIJO</v>
      </c>
      <c r="L622" s="57">
        <v>14300</v>
      </c>
      <c r="M622" s="61"/>
      <c r="N622" s="57">
        <v>434.72</v>
      </c>
      <c r="O622" s="57">
        <v>410.41</v>
      </c>
      <c r="P622" s="25">
        <f>Tabla15[[#This Row],[sbruto]]-Tabla15[[#This Row],[ISR]]-Tabla15[[#This Row],[SFS]]-Tabla15[[#This Row],[AFP]]-Tabla15[[#This Row],[sneto]]</f>
        <v>25</v>
      </c>
      <c r="Q622" s="25">
        <v>13429.87</v>
      </c>
      <c r="R622" s="48" t="str">
        <f>_xlfn.XLOOKUP(Tabla15[[#This Row],[cedula]],Tabla8[Numero Documento],Tabla8[Gen])</f>
        <v>M</v>
      </c>
      <c r="S622" s="48" t="str">
        <f>_xlfn.XLOOKUP(Tabla15[[#This Row],[cedula]],Tabla8[Numero Documento],Tabla8[Lugar Funciones Codigo])</f>
        <v>01.83.02</v>
      </c>
    </row>
    <row r="623" spans="1:19" hidden="1">
      <c r="A623" s="48" t="s">
        <v>2539</v>
      </c>
      <c r="B623" s="48" t="s">
        <v>1862</v>
      </c>
      <c r="C623" s="48" t="s">
        <v>2570</v>
      </c>
      <c r="D623" s="48" t="str">
        <f>Tabla15[[#This Row],[cedula]]&amp;Tabla15[[#This Row],[prog]]&amp;LEFT(Tabla15[[#This Row],[TIPO]],3)</f>
        <v>0550034389101FIJ</v>
      </c>
      <c r="E623" s="48" t="s">
        <v>791</v>
      </c>
      <c r="F623" s="48" t="s">
        <v>111</v>
      </c>
      <c r="G623" s="48" t="s">
        <v>778</v>
      </c>
      <c r="H623" s="48" t="s">
        <v>11</v>
      </c>
      <c r="I623" s="73">
        <f>_xlfn.XLOOKUP(Tabla15[[#This Row],[cedula]],TCARRERA[CEDULA],TCARRERA[CATEGORIA DEL SERVIDOR],0)</f>
        <v>0</v>
      </c>
      <c r="J62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23" s="48" t="str">
        <f>IF(ISTEXT(Tabla15[[#This Row],[CARRERA]]),Tabla15[[#This Row],[CARRERA]],Tabla15[[#This Row],[STATUS]])</f>
        <v>FIJO</v>
      </c>
      <c r="L623" s="57">
        <v>14300</v>
      </c>
      <c r="M623" s="61"/>
      <c r="N623" s="57">
        <v>434.72</v>
      </c>
      <c r="O623" s="57">
        <v>410.41</v>
      </c>
      <c r="P623" s="25">
        <f>Tabla15[[#This Row],[sbruto]]-Tabla15[[#This Row],[ISR]]-Tabla15[[#This Row],[SFS]]-Tabla15[[#This Row],[AFP]]-Tabla15[[#This Row],[sneto]]</f>
        <v>4055.6500000000015</v>
      </c>
      <c r="Q623" s="25">
        <v>9399.2199999999993</v>
      </c>
      <c r="R623" s="48" t="str">
        <f>_xlfn.XLOOKUP(Tabla15[[#This Row],[cedula]],Tabla8[Numero Documento],Tabla8[Gen])</f>
        <v>M</v>
      </c>
      <c r="S623" s="48" t="str">
        <f>_xlfn.XLOOKUP(Tabla15[[#This Row],[cedula]],Tabla8[Numero Documento],Tabla8[Lugar Funciones Codigo])</f>
        <v>01.83.02</v>
      </c>
    </row>
    <row r="624" spans="1:19">
      <c r="A624" s="48" t="s">
        <v>2538</v>
      </c>
      <c r="B624" s="48" t="s">
        <v>2297</v>
      </c>
      <c r="C624" s="48" t="s">
        <v>2570</v>
      </c>
      <c r="D624" s="48" t="str">
        <f>Tabla15[[#This Row],[cedula]]&amp;Tabla15[[#This Row],[prog]]&amp;LEFT(Tabla15[[#This Row],[TIPO]],3)</f>
        <v>0680039485701TEM</v>
      </c>
      <c r="E624" s="48" t="s">
        <v>1405</v>
      </c>
      <c r="F624" s="48" t="s">
        <v>102</v>
      </c>
      <c r="G624" s="48" t="s">
        <v>778</v>
      </c>
      <c r="H624" s="48" t="s">
        <v>2795</v>
      </c>
      <c r="I624" s="73">
        <f>_xlfn.XLOOKUP(Tabla15[[#This Row],[cedula]],TCARRERA[CEDULA],TCARRERA[CATEGORIA DEL SERVIDOR],0)</f>
        <v>0</v>
      </c>
      <c r="J624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4" s="48" t="str">
        <f>IF(ISTEXT(Tabla15[[#This Row],[CARRERA]]),Tabla15[[#This Row],[CARRERA]],Tabla15[[#This Row],[STATUS]])</f>
        <v>TEMPORALES</v>
      </c>
      <c r="L624" s="57">
        <v>13200</v>
      </c>
      <c r="M624" s="61"/>
      <c r="N624" s="60">
        <v>401.28</v>
      </c>
      <c r="O624" s="60">
        <v>378.84</v>
      </c>
      <c r="P624" s="25">
        <f>Tabla15[[#This Row],[sbruto]]-Tabla15[[#This Row],[ISR]]-Tabla15[[#This Row],[SFS]]-Tabla15[[#This Row],[AFP]]-Tabla15[[#This Row],[sneto]]</f>
        <v>25</v>
      </c>
      <c r="Q624" s="25">
        <v>12394.88</v>
      </c>
      <c r="R624" s="48" t="str">
        <f>_xlfn.XLOOKUP(Tabla15[[#This Row],[cedula]],Tabla8[Numero Documento],Tabla8[Gen])</f>
        <v>M</v>
      </c>
      <c r="S624" s="48" t="str">
        <f>_xlfn.XLOOKUP(Tabla15[[#This Row],[cedula]],Tabla8[Numero Documento],Tabla8[Lugar Funciones Codigo])</f>
        <v>01.83.02</v>
      </c>
    </row>
    <row r="625" spans="1:19" hidden="1">
      <c r="A625" s="48" t="s">
        <v>2539</v>
      </c>
      <c r="B625" s="48" t="s">
        <v>1821</v>
      </c>
      <c r="C625" s="48" t="s">
        <v>2570</v>
      </c>
      <c r="D625" s="48" t="str">
        <f>Tabla15[[#This Row],[cedula]]&amp;Tabla15[[#This Row],[prog]]&amp;LEFT(Tabla15[[#This Row],[TIPO]],3)</f>
        <v>0010244450201FIJ</v>
      </c>
      <c r="E625" s="48" t="s">
        <v>784</v>
      </c>
      <c r="F625" s="48" t="s">
        <v>111</v>
      </c>
      <c r="G625" s="48" t="s">
        <v>778</v>
      </c>
      <c r="H625" s="48" t="s">
        <v>11</v>
      </c>
      <c r="I625" s="73">
        <f>_xlfn.XLOOKUP(Tabla15[[#This Row],[cedula]],TCARRERA[CEDULA],TCARRERA[CATEGORIA DEL SERVIDOR],0)</f>
        <v>0</v>
      </c>
      <c r="J62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25" s="48" t="str">
        <f>IF(ISTEXT(Tabla15[[#This Row],[CARRERA]]),Tabla15[[#This Row],[CARRERA]],Tabla15[[#This Row],[STATUS]])</f>
        <v>FIJO</v>
      </c>
      <c r="L625" s="57">
        <v>13200</v>
      </c>
      <c r="M625" s="61"/>
      <c r="N625" s="57">
        <v>401.28</v>
      </c>
      <c r="O625" s="57">
        <v>378.84</v>
      </c>
      <c r="P625" s="25">
        <f>Tabla15[[#This Row],[sbruto]]-Tabla15[[#This Row],[ISR]]-Tabla15[[#This Row],[SFS]]-Tabla15[[#This Row],[AFP]]-Tabla15[[#This Row],[sneto]]</f>
        <v>2571</v>
      </c>
      <c r="Q625" s="25">
        <v>9848.8799999999992</v>
      </c>
      <c r="R625" s="48" t="str">
        <f>_xlfn.XLOOKUP(Tabla15[[#This Row],[cedula]],Tabla8[Numero Documento],Tabla8[Gen])</f>
        <v>F</v>
      </c>
      <c r="S625" s="48" t="str">
        <f>_xlfn.XLOOKUP(Tabla15[[#This Row],[cedula]],Tabla8[Numero Documento],Tabla8[Lugar Funciones Codigo])</f>
        <v>01.83.02</v>
      </c>
    </row>
    <row r="626" spans="1:19" hidden="1">
      <c r="A626" s="48" t="s">
        <v>2539</v>
      </c>
      <c r="B626" s="48" t="s">
        <v>1875</v>
      </c>
      <c r="C626" s="48" t="s">
        <v>2570</v>
      </c>
      <c r="D626" s="48" t="str">
        <f>Tabla15[[#This Row],[cedula]]&amp;Tabla15[[#This Row],[prog]]&amp;LEFT(Tabla15[[#This Row],[TIPO]],3)</f>
        <v>4022105053301FIJ</v>
      </c>
      <c r="E626" s="48" t="s">
        <v>792</v>
      </c>
      <c r="F626" s="48" t="s">
        <v>75</v>
      </c>
      <c r="G626" s="48" t="s">
        <v>778</v>
      </c>
      <c r="H626" s="48" t="s">
        <v>11</v>
      </c>
      <c r="I626" s="73">
        <f>_xlfn.XLOOKUP(Tabla15[[#This Row],[cedula]],TCARRERA[CEDULA],TCARRERA[CATEGORIA DEL SERVIDOR],0)</f>
        <v>0</v>
      </c>
      <c r="J62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26" s="48" t="str">
        <f>IF(ISTEXT(Tabla15[[#This Row],[CARRERA]]),Tabla15[[#This Row],[CARRERA]],Tabla15[[#This Row],[STATUS]])</f>
        <v>FIJO</v>
      </c>
      <c r="L626" s="57">
        <v>13200</v>
      </c>
      <c r="M626" s="59"/>
      <c r="N626" s="57">
        <v>401.28</v>
      </c>
      <c r="O626" s="57">
        <v>378.84</v>
      </c>
      <c r="P626" s="25">
        <f>Tabla15[[#This Row],[sbruto]]-Tabla15[[#This Row],[ISR]]-Tabla15[[#This Row],[SFS]]-Tabla15[[#This Row],[AFP]]-Tabla15[[#This Row],[sneto]]</f>
        <v>25</v>
      </c>
      <c r="Q626" s="25">
        <v>12394.88</v>
      </c>
      <c r="R626" s="48" t="str">
        <f>_xlfn.XLOOKUP(Tabla15[[#This Row],[cedula]],Tabla8[Numero Documento],Tabla8[Gen])</f>
        <v>M</v>
      </c>
      <c r="S626" s="48" t="str">
        <f>_xlfn.XLOOKUP(Tabla15[[#This Row],[cedula]],Tabla8[Numero Documento],Tabla8[Lugar Funciones Codigo])</f>
        <v>01.83.02</v>
      </c>
    </row>
    <row r="627" spans="1:19" hidden="1">
      <c r="A627" s="48" t="s">
        <v>2539</v>
      </c>
      <c r="B627" s="48" t="s">
        <v>2011</v>
      </c>
      <c r="C627" s="48" t="s">
        <v>2570</v>
      </c>
      <c r="D627" s="48" t="str">
        <f>Tabla15[[#This Row],[cedula]]&amp;Tabla15[[#This Row],[prog]]&amp;LEFT(Tabla15[[#This Row],[TIPO]],3)</f>
        <v>0011551870601FIJ</v>
      </c>
      <c r="E627" s="48" t="s">
        <v>813</v>
      </c>
      <c r="F627" s="48" t="s">
        <v>75</v>
      </c>
      <c r="G627" s="48" t="s">
        <v>778</v>
      </c>
      <c r="H627" s="48" t="s">
        <v>11</v>
      </c>
      <c r="I627" s="73">
        <f>_xlfn.XLOOKUP(Tabla15[[#This Row],[cedula]],TCARRERA[CEDULA],TCARRERA[CATEGORIA DEL SERVIDOR],0)</f>
        <v>0</v>
      </c>
      <c r="J62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27" s="48" t="str">
        <f>IF(ISTEXT(Tabla15[[#This Row],[CARRERA]]),Tabla15[[#This Row],[CARRERA]],Tabla15[[#This Row],[STATUS]])</f>
        <v>FIJO</v>
      </c>
      <c r="L627" s="57">
        <v>12375</v>
      </c>
      <c r="M627" s="61"/>
      <c r="N627" s="57">
        <v>376.2</v>
      </c>
      <c r="O627" s="57">
        <v>355.16</v>
      </c>
      <c r="P627" s="25">
        <f>Tabla15[[#This Row],[sbruto]]-Tabla15[[#This Row],[ISR]]-Tabla15[[#This Row],[SFS]]-Tabla15[[#This Row],[AFP]]-Tabla15[[#This Row],[sneto]]</f>
        <v>25</v>
      </c>
      <c r="Q627" s="25">
        <v>11618.64</v>
      </c>
      <c r="R627" s="48" t="str">
        <f>_xlfn.XLOOKUP(Tabla15[[#This Row],[cedula]],Tabla8[Numero Documento],Tabla8[Gen])</f>
        <v>F</v>
      </c>
      <c r="S627" s="48" t="str">
        <f>_xlfn.XLOOKUP(Tabla15[[#This Row],[cedula]],Tabla8[Numero Documento],Tabla8[Lugar Funciones Codigo])</f>
        <v>01.83.02</v>
      </c>
    </row>
    <row r="628" spans="1:19" hidden="1">
      <c r="A628" s="48" t="s">
        <v>2539</v>
      </c>
      <c r="B628" s="48" t="s">
        <v>1807</v>
      </c>
      <c r="C628" s="48" t="s">
        <v>2570</v>
      </c>
      <c r="D628" s="48" t="str">
        <f>Tabla15[[#This Row],[cedula]]&amp;Tabla15[[#This Row],[prog]]&amp;LEFT(Tabla15[[#This Row],[TIPO]],3)</f>
        <v>0930012317201FIJ</v>
      </c>
      <c r="E628" s="48" t="s">
        <v>781</v>
      </c>
      <c r="F628" s="48" t="s">
        <v>75</v>
      </c>
      <c r="G628" s="48" t="s">
        <v>778</v>
      </c>
      <c r="H628" s="48" t="s">
        <v>11</v>
      </c>
      <c r="I628" s="73">
        <f>_xlfn.XLOOKUP(Tabla15[[#This Row],[cedula]],TCARRERA[CEDULA],TCARRERA[CATEGORIA DEL SERVIDOR],0)</f>
        <v>0</v>
      </c>
      <c r="J62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28" s="48" t="str">
        <f>IF(ISTEXT(Tabla15[[#This Row],[CARRERA]]),Tabla15[[#This Row],[CARRERA]],Tabla15[[#This Row],[STATUS]])</f>
        <v>FIJO</v>
      </c>
      <c r="L628" s="57">
        <v>12320</v>
      </c>
      <c r="M628" s="61"/>
      <c r="N628" s="60">
        <v>374.53</v>
      </c>
      <c r="O628" s="60">
        <v>353.58</v>
      </c>
      <c r="P628" s="25">
        <f>Tabla15[[#This Row],[sbruto]]-Tabla15[[#This Row],[ISR]]-Tabla15[[#This Row],[SFS]]-Tabla15[[#This Row],[AFP]]-Tabla15[[#This Row],[sneto]]</f>
        <v>8781.2999999999993</v>
      </c>
      <c r="Q628" s="25">
        <v>2810.59</v>
      </c>
      <c r="R628" s="48" t="str">
        <f>_xlfn.XLOOKUP(Tabla15[[#This Row],[cedula]],Tabla8[Numero Documento],Tabla8[Gen])</f>
        <v>F</v>
      </c>
      <c r="S628" s="48" t="str">
        <f>_xlfn.XLOOKUP(Tabla15[[#This Row],[cedula]],Tabla8[Numero Documento],Tabla8[Lugar Funciones Codigo])</f>
        <v>01.83.02</v>
      </c>
    </row>
    <row r="629" spans="1:19" hidden="1">
      <c r="A629" s="48" t="s">
        <v>2539</v>
      </c>
      <c r="B629" s="48" t="s">
        <v>1930</v>
      </c>
      <c r="C629" s="48" t="s">
        <v>2570</v>
      </c>
      <c r="D629" s="48" t="str">
        <f>Tabla15[[#This Row],[cedula]]&amp;Tabla15[[#This Row],[prog]]&amp;LEFT(Tabla15[[#This Row],[TIPO]],3)</f>
        <v>0010287266001FIJ</v>
      </c>
      <c r="E629" s="48" t="s">
        <v>803</v>
      </c>
      <c r="F629" s="48" t="s">
        <v>804</v>
      </c>
      <c r="G629" s="48" t="s">
        <v>778</v>
      </c>
      <c r="H629" s="48" t="s">
        <v>11</v>
      </c>
      <c r="I629" s="73">
        <f>_xlfn.XLOOKUP(Tabla15[[#This Row],[cedula]],TCARRERA[CEDULA],TCARRERA[CATEGORIA DEL SERVIDOR],0)</f>
        <v>0</v>
      </c>
      <c r="J62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29" s="48" t="str">
        <f>IF(ISTEXT(Tabla15[[#This Row],[CARRERA]]),Tabla15[[#This Row],[CARRERA]],Tabla15[[#This Row],[STATUS]])</f>
        <v>FIJO</v>
      </c>
      <c r="L629" s="57">
        <v>11400.33</v>
      </c>
      <c r="M629" s="61"/>
      <c r="N629" s="57">
        <v>346.57</v>
      </c>
      <c r="O629" s="57">
        <v>327.19</v>
      </c>
      <c r="P629" s="25">
        <f>Tabla15[[#This Row],[sbruto]]-Tabla15[[#This Row],[ISR]]-Tabla15[[#This Row],[SFS]]-Tabla15[[#This Row],[AFP]]-Tabla15[[#This Row],[sneto]]</f>
        <v>3735.0499999999993</v>
      </c>
      <c r="Q629" s="25">
        <v>6991.52</v>
      </c>
      <c r="R629" s="48" t="str">
        <f>_xlfn.XLOOKUP(Tabla15[[#This Row],[cedula]],Tabla8[Numero Documento],Tabla8[Gen])</f>
        <v>F</v>
      </c>
      <c r="S629" s="48" t="str">
        <f>_xlfn.XLOOKUP(Tabla15[[#This Row],[cedula]],Tabla8[Numero Documento],Tabla8[Lugar Funciones Codigo])</f>
        <v>01.83.02</v>
      </c>
    </row>
    <row r="630" spans="1:19" hidden="1">
      <c r="A630" s="48" t="s">
        <v>2539</v>
      </c>
      <c r="B630" s="48" t="s">
        <v>1794</v>
      </c>
      <c r="C630" s="48" t="s">
        <v>2570</v>
      </c>
      <c r="D630" s="48" t="str">
        <f>Tabla15[[#This Row],[cedula]]&amp;Tabla15[[#This Row],[prog]]&amp;LEFT(Tabla15[[#This Row],[TIPO]],3)</f>
        <v>0330008380901FIJ</v>
      </c>
      <c r="E630" s="48" t="s">
        <v>780</v>
      </c>
      <c r="F630" s="48" t="s">
        <v>111</v>
      </c>
      <c r="G630" s="48" t="s">
        <v>778</v>
      </c>
      <c r="H630" s="48" t="s">
        <v>11</v>
      </c>
      <c r="I630" s="73">
        <f>_xlfn.XLOOKUP(Tabla15[[#This Row],[cedula]],TCARRERA[CEDULA],TCARRERA[CATEGORIA DEL SERVIDOR],0)</f>
        <v>0</v>
      </c>
      <c r="J63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30" s="48" t="str">
        <f>IF(ISTEXT(Tabla15[[#This Row],[CARRERA]]),Tabla15[[#This Row],[CARRERA]],Tabla15[[#This Row],[STATUS]])</f>
        <v>FIJO</v>
      </c>
      <c r="L630" s="57">
        <v>11000</v>
      </c>
      <c r="M630" s="61"/>
      <c r="N630" s="60">
        <v>334.4</v>
      </c>
      <c r="O630" s="60">
        <v>315.7</v>
      </c>
      <c r="P630" s="25">
        <f>Tabla15[[#This Row],[sbruto]]-Tabla15[[#This Row],[ISR]]-Tabla15[[#This Row],[SFS]]-Tabla15[[#This Row],[AFP]]-Tabla15[[#This Row],[sneto]]</f>
        <v>25</v>
      </c>
      <c r="Q630" s="25">
        <v>10324.9</v>
      </c>
      <c r="R630" s="48" t="str">
        <f>_xlfn.XLOOKUP(Tabla15[[#This Row],[cedula]],Tabla8[Numero Documento],Tabla8[Gen])</f>
        <v>M</v>
      </c>
      <c r="S630" s="48" t="str">
        <f>_xlfn.XLOOKUP(Tabla15[[#This Row],[cedula]],Tabla8[Numero Documento],Tabla8[Lugar Funciones Codigo])</f>
        <v>01.83.02</v>
      </c>
    </row>
    <row r="631" spans="1:19">
      <c r="A631" s="48" t="s">
        <v>2538</v>
      </c>
      <c r="B631" s="48" t="s">
        <v>3065</v>
      </c>
      <c r="C631" s="48" t="s">
        <v>2570</v>
      </c>
      <c r="D631" s="48" t="str">
        <f>Tabla15[[#This Row],[cedula]]&amp;Tabla15[[#This Row],[prog]]&amp;LEFT(Tabla15[[#This Row],[TIPO]],3)</f>
        <v>0010490784501TEM</v>
      </c>
      <c r="E631" s="48" t="s">
        <v>3064</v>
      </c>
      <c r="F631" s="48" t="s">
        <v>75</v>
      </c>
      <c r="G631" s="48" t="s">
        <v>778</v>
      </c>
      <c r="H631" s="48" t="s">
        <v>2795</v>
      </c>
      <c r="I631" s="73">
        <f>_xlfn.XLOOKUP(Tabla15[[#This Row],[cedula]],TCARRERA[CEDULA],TCARRERA[CATEGORIA DEL SERVIDOR],0)</f>
        <v>0</v>
      </c>
      <c r="J631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1" s="48" t="str">
        <f>IF(ISTEXT(Tabla15[[#This Row],[CARRERA]]),Tabla15[[#This Row],[CARRERA]],Tabla15[[#This Row],[STATUS]])</f>
        <v>TEMPORALES</v>
      </c>
      <c r="L631" s="57">
        <v>11000</v>
      </c>
      <c r="M631" s="58"/>
      <c r="N631" s="57">
        <v>334.4</v>
      </c>
      <c r="O631" s="57">
        <v>315.7</v>
      </c>
      <c r="P631" s="25">
        <f>Tabla15[[#This Row],[sbruto]]-Tabla15[[#This Row],[ISR]]-Tabla15[[#This Row],[SFS]]-Tabla15[[#This Row],[AFP]]-Tabla15[[#This Row],[sneto]]</f>
        <v>25</v>
      </c>
      <c r="Q631" s="25">
        <v>10324.9</v>
      </c>
      <c r="R631" s="48" t="str">
        <f>_xlfn.XLOOKUP(Tabla15[[#This Row],[cedula]],Tabla8[Numero Documento],Tabla8[Gen])</f>
        <v>F</v>
      </c>
      <c r="S631" s="48" t="str">
        <f>_xlfn.XLOOKUP(Tabla15[[#This Row],[cedula]],Tabla8[Numero Documento],Tabla8[Lugar Funciones Codigo])</f>
        <v>01.83.02</v>
      </c>
    </row>
    <row r="632" spans="1:19">
      <c r="A632" s="48" t="s">
        <v>2538</v>
      </c>
      <c r="B632" s="48" t="s">
        <v>3255</v>
      </c>
      <c r="C632" s="48" t="s">
        <v>2570</v>
      </c>
      <c r="D632" s="48" t="str">
        <f>Tabla15[[#This Row],[cedula]]&amp;Tabla15[[#This Row],[prog]]&amp;LEFT(Tabla15[[#This Row],[TIPO]],3)</f>
        <v>0011845884301TEM</v>
      </c>
      <c r="E632" s="48" t="s">
        <v>3276</v>
      </c>
      <c r="F632" s="48" t="s">
        <v>75</v>
      </c>
      <c r="G632" s="48" t="s">
        <v>778</v>
      </c>
      <c r="H632" s="48" t="s">
        <v>2795</v>
      </c>
      <c r="I632" s="73">
        <f>_xlfn.XLOOKUP(Tabla15[[#This Row],[cedula]],TCARRERA[CEDULA],TCARRERA[CATEGORIA DEL SERVIDOR],0)</f>
        <v>0</v>
      </c>
      <c r="J632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2" s="48" t="str">
        <f>IF(ISTEXT(Tabla15[[#This Row],[CARRERA]]),Tabla15[[#This Row],[CARRERA]],Tabla15[[#This Row],[STATUS]])</f>
        <v>TEMPORALES</v>
      </c>
      <c r="L632" s="57">
        <v>11000</v>
      </c>
      <c r="M632" s="58"/>
      <c r="N632" s="57">
        <v>334.4</v>
      </c>
      <c r="O632" s="57">
        <v>315.7</v>
      </c>
      <c r="P632" s="25">
        <f>Tabla15[[#This Row],[sbruto]]-Tabla15[[#This Row],[ISR]]-Tabla15[[#This Row],[SFS]]-Tabla15[[#This Row],[AFP]]-Tabla15[[#This Row],[sneto]]</f>
        <v>25</v>
      </c>
      <c r="Q632" s="25">
        <v>10324.9</v>
      </c>
      <c r="R632" s="48" t="str">
        <f>_xlfn.XLOOKUP(Tabla15[[#This Row],[cedula]],Tabla8[Numero Documento],Tabla8[Gen])</f>
        <v>F</v>
      </c>
      <c r="S632" s="48" t="str">
        <f>_xlfn.XLOOKUP(Tabla15[[#This Row],[cedula]],Tabla8[Numero Documento],Tabla8[Lugar Funciones Codigo])</f>
        <v>01.83.02</v>
      </c>
    </row>
    <row r="633" spans="1:19">
      <c r="A633" s="48" t="s">
        <v>2538</v>
      </c>
      <c r="B633" s="48" t="s">
        <v>2890</v>
      </c>
      <c r="C633" s="48" t="s">
        <v>2570</v>
      </c>
      <c r="D633" s="48" t="str">
        <f>Tabla15[[#This Row],[cedula]]&amp;Tabla15[[#This Row],[prog]]&amp;LEFT(Tabla15[[#This Row],[TIPO]],3)</f>
        <v>0080000800501TEM</v>
      </c>
      <c r="E633" s="48" t="s">
        <v>2889</v>
      </c>
      <c r="F633" s="48" t="s">
        <v>75</v>
      </c>
      <c r="G633" s="48" t="s">
        <v>778</v>
      </c>
      <c r="H633" s="48" t="s">
        <v>2795</v>
      </c>
      <c r="I633" s="73">
        <f>_xlfn.XLOOKUP(Tabla15[[#This Row],[cedula]],TCARRERA[CEDULA],TCARRERA[CATEGORIA DEL SERVIDOR],0)</f>
        <v>0</v>
      </c>
      <c r="J633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3" s="48" t="str">
        <f>IF(ISTEXT(Tabla15[[#This Row],[CARRERA]]),Tabla15[[#This Row],[CARRERA]],Tabla15[[#This Row],[STATUS]])</f>
        <v>TEMPORALES</v>
      </c>
      <c r="L633" s="57">
        <v>10000</v>
      </c>
      <c r="M633" s="61"/>
      <c r="N633" s="57">
        <v>304</v>
      </c>
      <c r="O633" s="57">
        <v>287</v>
      </c>
      <c r="P633" s="25">
        <f>Tabla15[[#This Row],[sbruto]]-Tabla15[[#This Row],[ISR]]-Tabla15[[#This Row],[SFS]]-Tabla15[[#This Row],[AFP]]-Tabla15[[#This Row],[sneto]]</f>
        <v>25</v>
      </c>
      <c r="Q633" s="25">
        <v>9384</v>
      </c>
      <c r="R633" s="48" t="str">
        <f>_xlfn.XLOOKUP(Tabla15[[#This Row],[cedula]],Tabla8[Numero Documento],Tabla8[Gen])</f>
        <v>M</v>
      </c>
      <c r="S633" s="48" t="str">
        <f>_xlfn.XLOOKUP(Tabla15[[#This Row],[cedula]],Tabla8[Numero Documento],Tabla8[Lugar Funciones Codigo])</f>
        <v>01.83.02</v>
      </c>
    </row>
    <row r="634" spans="1:19">
      <c r="A634" s="48" t="s">
        <v>2538</v>
      </c>
      <c r="B634" s="48" t="s">
        <v>2906</v>
      </c>
      <c r="C634" s="48" t="s">
        <v>2570</v>
      </c>
      <c r="D634" s="48" t="str">
        <f>Tabla15[[#This Row],[cedula]]&amp;Tabla15[[#This Row],[prog]]&amp;LEFT(Tabla15[[#This Row],[TIPO]],3)</f>
        <v>4023075083401TEM</v>
      </c>
      <c r="E634" s="48" t="s">
        <v>2905</v>
      </c>
      <c r="F634" s="48" t="s">
        <v>75</v>
      </c>
      <c r="G634" s="48" t="s">
        <v>778</v>
      </c>
      <c r="H634" s="48" t="s">
        <v>2795</v>
      </c>
      <c r="I634" s="73">
        <f>_xlfn.XLOOKUP(Tabla15[[#This Row],[cedula]],TCARRERA[CEDULA],TCARRERA[CATEGORIA DEL SERVIDOR],0)</f>
        <v>0</v>
      </c>
      <c r="J634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4" s="48" t="str">
        <f>IF(ISTEXT(Tabla15[[#This Row],[CARRERA]]),Tabla15[[#This Row],[CARRERA]],Tabla15[[#This Row],[STATUS]])</f>
        <v>TEMPORALES</v>
      </c>
      <c r="L634" s="57">
        <v>10000</v>
      </c>
      <c r="M634" s="61"/>
      <c r="N634" s="60">
        <v>304</v>
      </c>
      <c r="O634" s="60">
        <v>287</v>
      </c>
      <c r="P634" s="25">
        <f>Tabla15[[#This Row],[sbruto]]-Tabla15[[#This Row],[ISR]]-Tabla15[[#This Row],[SFS]]-Tabla15[[#This Row],[AFP]]-Tabla15[[#This Row],[sneto]]</f>
        <v>25</v>
      </c>
      <c r="Q634" s="25">
        <v>9384</v>
      </c>
      <c r="R634" s="48" t="str">
        <f>_xlfn.XLOOKUP(Tabla15[[#This Row],[cedula]],Tabla8[Numero Documento],Tabla8[Gen])</f>
        <v>F</v>
      </c>
      <c r="S634" s="48" t="str">
        <f>_xlfn.XLOOKUP(Tabla15[[#This Row],[cedula]],Tabla8[Numero Documento],Tabla8[Lugar Funciones Codigo])</f>
        <v>01.83.02</v>
      </c>
    </row>
    <row r="635" spans="1:19" hidden="1">
      <c r="A635" s="48" t="s">
        <v>2539</v>
      </c>
      <c r="B635" s="48" t="s">
        <v>1786</v>
      </c>
      <c r="C635" s="48" t="s">
        <v>2570</v>
      </c>
      <c r="D635" s="48" t="str">
        <f>Tabla15[[#This Row],[cedula]]&amp;Tabla15[[#This Row],[prog]]&amp;LEFT(Tabla15[[#This Row],[TIPO]],3)</f>
        <v>0810000857501FIJ</v>
      </c>
      <c r="E635" s="48" t="s">
        <v>577</v>
      </c>
      <c r="F635" s="48" t="s">
        <v>8</v>
      </c>
      <c r="G635" s="48" t="s">
        <v>778</v>
      </c>
      <c r="H635" s="48" t="s">
        <v>11</v>
      </c>
      <c r="I635" s="73">
        <f>_xlfn.XLOOKUP(Tabla15[[#This Row],[cedula]],TCARRERA[CEDULA],TCARRERA[CATEGORIA DEL SERVIDOR],0)</f>
        <v>0</v>
      </c>
      <c r="J635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5" s="48" t="str">
        <f>IF(ISTEXT(Tabla15[[#This Row],[CARRERA]]),Tabla15[[#This Row],[CARRERA]],Tabla15[[#This Row],[STATUS]])</f>
        <v>ESTATUTO SIMPLIFICADO</v>
      </c>
      <c r="L635" s="57">
        <v>10000</v>
      </c>
      <c r="M635" s="58"/>
      <c r="N635" s="57">
        <v>304</v>
      </c>
      <c r="O635" s="57">
        <v>287</v>
      </c>
      <c r="P635" s="25">
        <f>Tabla15[[#This Row],[sbruto]]-Tabla15[[#This Row],[ISR]]-Tabla15[[#This Row],[SFS]]-Tabla15[[#This Row],[AFP]]-Tabla15[[#This Row],[sneto]]</f>
        <v>375</v>
      </c>
      <c r="Q635" s="25">
        <v>9034</v>
      </c>
      <c r="R635" s="48" t="str">
        <f>_xlfn.XLOOKUP(Tabla15[[#This Row],[cedula]],Tabla8[Numero Documento],Tabla8[Gen])</f>
        <v>F</v>
      </c>
      <c r="S635" s="48" t="str">
        <f>_xlfn.XLOOKUP(Tabla15[[#This Row],[cedula]],Tabla8[Numero Documento],Tabla8[Lugar Funciones Codigo])</f>
        <v>01.83.02</v>
      </c>
    </row>
    <row r="636" spans="1:19" hidden="1">
      <c r="A636" s="48" t="s">
        <v>2539</v>
      </c>
      <c r="B636" s="48" t="s">
        <v>1792</v>
      </c>
      <c r="C636" s="48" t="s">
        <v>2570</v>
      </c>
      <c r="D636" s="48" t="str">
        <f>Tabla15[[#This Row],[cedula]]&amp;Tabla15[[#This Row],[prog]]&amp;LEFT(Tabla15[[#This Row],[TIPO]],3)</f>
        <v>0930026327501FIJ</v>
      </c>
      <c r="E636" s="48" t="s">
        <v>779</v>
      </c>
      <c r="F636" s="48" t="s">
        <v>100</v>
      </c>
      <c r="G636" s="48" t="s">
        <v>778</v>
      </c>
      <c r="H636" s="48" t="s">
        <v>11</v>
      </c>
      <c r="I636" s="73">
        <f>_xlfn.XLOOKUP(Tabla15[[#This Row],[cedula]],TCARRERA[CEDULA],TCARRERA[CATEGORIA DEL SERVIDOR],0)</f>
        <v>0</v>
      </c>
      <c r="J63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36" s="48" t="str">
        <f>IF(ISTEXT(Tabla15[[#This Row],[CARRERA]]),Tabla15[[#This Row],[CARRERA]],Tabla15[[#This Row],[STATUS]])</f>
        <v>FIJO</v>
      </c>
      <c r="L636" s="57">
        <v>10000</v>
      </c>
      <c r="M636" s="60"/>
      <c r="N636" s="60">
        <v>304</v>
      </c>
      <c r="O636" s="60">
        <v>287</v>
      </c>
      <c r="P636" s="25">
        <f>Tabla15[[#This Row],[sbruto]]-Tabla15[[#This Row],[ISR]]-Tabla15[[#This Row],[SFS]]-Tabla15[[#This Row],[AFP]]-Tabla15[[#This Row],[sneto]]</f>
        <v>25</v>
      </c>
      <c r="Q636" s="25">
        <v>9384</v>
      </c>
      <c r="R636" s="48" t="str">
        <f>_xlfn.XLOOKUP(Tabla15[[#This Row],[cedula]],Tabla8[Numero Documento],Tabla8[Gen])</f>
        <v>M</v>
      </c>
      <c r="S636" s="48" t="str">
        <f>_xlfn.XLOOKUP(Tabla15[[#This Row],[cedula]],Tabla8[Numero Documento],Tabla8[Lugar Funciones Codigo])</f>
        <v>01.83.02</v>
      </c>
    </row>
    <row r="637" spans="1:19" hidden="1">
      <c r="A637" s="48" t="s">
        <v>2539</v>
      </c>
      <c r="B637" s="48" t="s">
        <v>1810</v>
      </c>
      <c r="C637" s="48" t="s">
        <v>2570</v>
      </c>
      <c r="D637" s="48" t="str">
        <f>Tabla15[[#This Row],[cedula]]&amp;Tabla15[[#This Row],[prog]]&amp;LEFT(Tabla15[[#This Row],[TIPO]],3)</f>
        <v>0080027259301FIJ</v>
      </c>
      <c r="E637" s="48" t="s">
        <v>782</v>
      </c>
      <c r="F637" s="48" t="s">
        <v>783</v>
      </c>
      <c r="G637" s="48" t="s">
        <v>778</v>
      </c>
      <c r="H637" s="48" t="s">
        <v>11</v>
      </c>
      <c r="I637" s="73">
        <f>_xlfn.XLOOKUP(Tabla15[[#This Row],[cedula]],TCARRERA[CEDULA],TCARRERA[CATEGORIA DEL SERVIDOR],0)</f>
        <v>0</v>
      </c>
      <c r="J63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37" s="48" t="str">
        <f>IF(ISTEXT(Tabla15[[#This Row],[CARRERA]]),Tabla15[[#This Row],[CARRERA]],Tabla15[[#This Row],[STATUS]])</f>
        <v>FIJO</v>
      </c>
      <c r="L637" s="57">
        <v>10000</v>
      </c>
      <c r="M637" s="61"/>
      <c r="N637" s="60">
        <v>304</v>
      </c>
      <c r="O637" s="60">
        <v>287</v>
      </c>
      <c r="P637" s="25">
        <f>Tabla15[[#This Row],[sbruto]]-Tabla15[[#This Row],[ISR]]-Tabla15[[#This Row],[SFS]]-Tabla15[[#This Row],[AFP]]-Tabla15[[#This Row],[sneto]]</f>
        <v>25</v>
      </c>
      <c r="Q637" s="25">
        <v>9384</v>
      </c>
      <c r="R637" s="48" t="str">
        <f>_xlfn.XLOOKUP(Tabla15[[#This Row],[cedula]],Tabla8[Numero Documento],Tabla8[Gen])</f>
        <v>F</v>
      </c>
      <c r="S637" s="48" t="str">
        <f>_xlfn.XLOOKUP(Tabla15[[#This Row],[cedula]],Tabla8[Numero Documento],Tabla8[Lugar Funciones Codigo])</f>
        <v>01.83.02</v>
      </c>
    </row>
    <row r="638" spans="1:19" hidden="1">
      <c r="A638" s="48" t="s">
        <v>2539</v>
      </c>
      <c r="B638" s="48" t="s">
        <v>1827</v>
      </c>
      <c r="C638" s="48" t="s">
        <v>2570</v>
      </c>
      <c r="D638" s="48" t="str">
        <f>Tabla15[[#This Row],[cedula]]&amp;Tabla15[[#This Row],[prog]]&amp;LEFT(Tabla15[[#This Row],[TIPO]],3)</f>
        <v>0180008175201FIJ</v>
      </c>
      <c r="E638" s="48" t="s">
        <v>1744</v>
      </c>
      <c r="F638" s="48" t="s">
        <v>8</v>
      </c>
      <c r="G638" s="48" t="s">
        <v>778</v>
      </c>
      <c r="H638" s="48" t="s">
        <v>11</v>
      </c>
      <c r="I638" s="73">
        <f>_xlfn.XLOOKUP(Tabla15[[#This Row],[cedula]],TCARRERA[CEDULA],TCARRERA[CATEGORIA DEL SERVIDOR],0)</f>
        <v>0</v>
      </c>
      <c r="J638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8" s="48" t="str">
        <f>IF(ISTEXT(Tabla15[[#This Row],[CARRERA]]),Tabla15[[#This Row],[CARRERA]],Tabla15[[#This Row],[STATUS]])</f>
        <v>ESTATUTO SIMPLIFICADO</v>
      </c>
      <c r="L638" s="57">
        <v>10000</v>
      </c>
      <c r="M638" s="61"/>
      <c r="N638" s="57">
        <v>304</v>
      </c>
      <c r="O638" s="57">
        <v>287</v>
      </c>
      <c r="P638" s="25">
        <f>Tabla15[[#This Row],[sbruto]]-Tabla15[[#This Row],[ISR]]-Tabla15[[#This Row],[SFS]]-Tabla15[[#This Row],[AFP]]-Tabla15[[#This Row],[sneto]]</f>
        <v>25</v>
      </c>
      <c r="Q638" s="25">
        <v>9384</v>
      </c>
      <c r="R638" s="48" t="str">
        <f>_xlfn.XLOOKUP(Tabla15[[#This Row],[cedula]],Tabla8[Numero Documento],Tabla8[Gen])</f>
        <v>F</v>
      </c>
      <c r="S638" s="48" t="str">
        <f>_xlfn.XLOOKUP(Tabla15[[#This Row],[cedula]],Tabla8[Numero Documento],Tabla8[Lugar Funciones Codigo])</f>
        <v>01.83.02</v>
      </c>
    </row>
    <row r="639" spans="1:19" hidden="1">
      <c r="A639" s="48" t="s">
        <v>2539</v>
      </c>
      <c r="B639" s="48" t="s">
        <v>1848</v>
      </c>
      <c r="C639" s="48" t="s">
        <v>2570</v>
      </c>
      <c r="D639" s="48" t="str">
        <f>Tabla15[[#This Row],[cedula]]&amp;Tabla15[[#This Row],[prog]]&amp;LEFT(Tabla15[[#This Row],[TIPO]],3)</f>
        <v>0340019582601FIJ</v>
      </c>
      <c r="E639" s="48" t="s">
        <v>786</v>
      </c>
      <c r="F639" s="48" t="s">
        <v>75</v>
      </c>
      <c r="G639" s="48" t="s">
        <v>778</v>
      </c>
      <c r="H639" s="48" t="s">
        <v>11</v>
      </c>
      <c r="I639" s="73">
        <f>_xlfn.XLOOKUP(Tabla15[[#This Row],[cedula]],TCARRERA[CEDULA],TCARRERA[CATEGORIA DEL SERVIDOR],0)</f>
        <v>0</v>
      </c>
      <c r="J63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39" s="48" t="str">
        <f>IF(ISTEXT(Tabla15[[#This Row],[CARRERA]]),Tabla15[[#This Row],[CARRERA]],Tabla15[[#This Row],[STATUS]])</f>
        <v>FIJO</v>
      </c>
      <c r="L639" s="57">
        <v>10000</v>
      </c>
      <c r="M639" s="60"/>
      <c r="N639" s="57">
        <v>304</v>
      </c>
      <c r="O639" s="57">
        <v>287</v>
      </c>
      <c r="P639" s="25">
        <f>Tabla15[[#This Row],[sbruto]]-Tabla15[[#This Row],[ISR]]-Tabla15[[#This Row],[SFS]]-Tabla15[[#This Row],[AFP]]-Tabla15[[#This Row],[sneto]]</f>
        <v>25</v>
      </c>
      <c r="Q639" s="25">
        <v>9384</v>
      </c>
      <c r="R639" s="48" t="str">
        <f>_xlfn.XLOOKUP(Tabla15[[#This Row],[cedula]],Tabla8[Numero Documento],Tabla8[Gen])</f>
        <v>M</v>
      </c>
      <c r="S639" s="48" t="str">
        <f>_xlfn.XLOOKUP(Tabla15[[#This Row],[cedula]],Tabla8[Numero Documento],Tabla8[Lugar Funciones Codigo])</f>
        <v>01.83.02</v>
      </c>
    </row>
    <row r="640" spans="1:19" hidden="1">
      <c r="A640" s="48" t="s">
        <v>2539</v>
      </c>
      <c r="B640" s="48" t="s">
        <v>1851</v>
      </c>
      <c r="C640" s="48" t="s">
        <v>2570</v>
      </c>
      <c r="D640" s="48" t="str">
        <f>Tabla15[[#This Row],[cedula]]&amp;Tabla15[[#This Row],[prog]]&amp;LEFT(Tabla15[[#This Row],[TIPO]],3)</f>
        <v>0930067702901FIJ</v>
      </c>
      <c r="E640" s="48" t="s">
        <v>788</v>
      </c>
      <c r="F640" s="48" t="s">
        <v>75</v>
      </c>
      <c r="G640" s="48" t="s">
        <v>778</v>
      </c>
      <c r="H640" s="48" t="s">
        <v>11</v>
      </c>
      <c r="I640" s="73">
        <f>_xlfn.XLOOKUP(Tabla15[[#This Row],[cedula]],TCARRERA[CEDULA],TCARRERA[CATEGORIA DEL SERVIDOR],0)</f>
        <v>0</v>
      </c>
      <c r="J64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48" t="str">
        <f>IF(ISTEXT(Tabla15[[#This Row],[CARRERA]]),Tabla15[[#This Row],[CARRERA]],Tabla15[[#This Row],[STATUS]])</f>
        <v>FIJO</v>
      </c>
      <c r="L640" s="57">
        <v>10000</v>
      </c>
      <c r="M640" s="58"/>
      <c r="N640" s="57">
        <v>304</v>
      </c>
      <c r="O640" s="57">
        <v>287</v>
      </c>
      <c r="P640" s="25">
        <f>Tabla15[[#This Row],[sbruto]]-Tabla15[[#This Row],[ISR]]-Tabla15[[#This Row],[SFS]]-Tabla15[[#This Row],[AFP]]-Tabla15[[#This Row],[sneto]]</f>
        <v>25</v>
      </c>
      <c r="Q640" s="25">
        <v>9384</v>
      </c>
      <c r="R640" s="48" t="str">
        <f>_xlfn.XLOOKUP(Tabla15[[#This Row],[cedula]],Tabla8[Numero Documento],Tabla8[Gen])</f>
        <v>F</v>
      </c>
      <c r="S640" s="48" t="str">
        <f>_xlfn.XLOOKUP(Tabla15[[#This Row],[cedula]],Tabla8[Numero Documento],Tabla8[Lugar Funciones Codigo])</f>
        <v>01.83.02</v>
      </c>
    </row>
    <row r="641" spans="1:19" hidden="1">
      <c r="A641" s="48" t="s">
        <v>2539</v>
      </c>
      <c r="B641" s="48" t="s">
        <v>1857</v>
      </c>
      <c r="C641" s="48" t="s">
        <v>2570</v>
      </c>
      <c r="D641" s="48" t="str">
        <f>Tabla15[[#This Row],[cedula]]&amp;Tabla15[[#This Row],[prog]]&amp;LEFT(Tabla15[[#This Row],[TIPO]],3)</f>
        <v>0010986868701FIJ</v>
      </c>
      <c r="E641" s="48" t="s">
        <v>790</v>
      </c>
      <c r="F641" s="48" t="s">
        <v>305</v>
      </c>
      <c r="G641" s="48" t="s">
        <v>778</v>
      </c>
      <c r="H641" s="48" t="s">
        <v>11</v>
      </c>
      <c r="I641" s="73">
        <f>_xlfn.XLOOKUP(Tabla15[[#This Row],[cedula]],TCARRERA[CEDULA],TCARRERA[CATEGORIA DEL SERVIDOR],0)</f>
        <v>0</v>
      </c>
      <c r="J64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41" s="48" t="str">
        <f>IF(ISTEXT(Tabla15[[#This Row],[CARRERA]]),Tabla15[[#This Row],[CARRERA]],Tabla15[[#This Row],[STATUS]])</f>
        <v>FIJO</v>
      </c>
      <c r="L641" s="57">
        <v>10000</v>
      </c>
      <c r="M641" s="59"/>
      <c r="N641" s="57">
        <v>304</v>
      </c>
      <c r="O641" s="57">
        <v>287</v>
      </c>
      <c r="P641" s="25">
        <f>Tabla15[[#This Row],[sbruto]]-Tabla15[[#This Row],[ISR]]-Tabla15[[#This Row],[SFS]]-Tabla15[[#This Row],[AFP]]-Tabla15[[#This Row],[sneto]]</f>
        <v>5568.3600000000006</v>
      </c>
      <c r="Q641" s="25">
        <v>3840.64</v>
      </c>
      <c r="R641" s="48" t="str">
        <f>_xlfn.XLOOKUP(Tabla15[[#This Row],[cedula]],Tabla8[Numero Documento],Tabla8[Gen])</f>
        <v>F</v>
      </c>
      <c r="S641" s="48" t="str">
        <f>_xlfn.XLOOKUP(Tabla15[[#This Row],[cedula]],Tabla8[Numero Documento],Tabla8[Lugar Funciones Codigo])</f>
        <v>01.83.02</v>
      </c>
    </row>
    <row r="642" spans="1:19" hidden="1">
      <c r="A642" s="48" t="s">
        <v>2539</v>
      </c>
      <c r="B642" s="48" t="s">
        <v>1892</v>
      </c>
      <c r="C642" s="48" t="s">
        <v>2570</v>
      </c>
      <c r="D642" s="48" t="str">
        <f>Tabla15[[#This Row],[cedula]]&amp;Tabla15[[#This Row],[prog]]&amp;LEFT(Tabla15[[#This Row],[TIPO]],3)</f>
        <v>0011677331801FIJ</v>
      </c>
      <c r="E642" s="48" t="s">
        <v>796</v>
      </c>
      <c r="F642" s="48" t="s">
        <v>75</v>
      </c>
      <c r="G642" s="48" t="s">
        <v>778</v>
      </c>
      <c r="H642" s="48" t="s">
        <v>11</v>
      </c>
      <c r="I642" s="73">
        <f>_xlfn.XLOOKUP(Tabla15[[#This Row],[cedula]],TCARRERA[CEDULA],TCARRERA[CATEGORIA DEL SERVIDOR],0)</f>
        <v>0</v>
      </c>
      <c r="J64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42" s="48" t="str">
        <f>IF(ISTEXT(Tabla15[[#This Row],[CARRERA]]),Tabla15[[#This Row],[CARRERA]],Tabla15[[#This Row],[STATUS]])</f>
        <v>FIJO</v>
      </c>
      <c r="L642" s="57">
        <v>10000</v>
      </c>
      <c r="M642" s="61"/>
      <c r="N642" s="57">
        <v>304</v>
      </c>
      <c r="O642" s="57">
        <v>287</v>
      </c>
      <c r="P642" s="25">
        <f>Tabla15[[#This Row],[sbruto]]-Tabla15[[#This Row],[ISR]]-Tabla15[[#This Row],[SFS]]-Tabla15[[#This Row],[AFP]]-Tabla15[[#This Row],[sneto]]</f>
        <v>25</v>
      </c>
      <c r="Q642" s="25">
        <v>9384</v>
      </c>
      <c r="R642" s="48" t="str">
        <f>_xlfn.XLOOKUP(Tabla15[[#This Row],[cedula]],Tabla8[Numero Documento],Tabla8[Gen])</f>
        <v>F</v>
      </c>
      <c r="S642" s="48" t="str">
        <f>_xlfn.XLOOKUP(Tabla15[[#This Row],[cedula]],Tabla8[Numero Documento],Tabla8[Lugar Funciones Codigo])</f>
        <v>01.83.02</v>
      </c>
    </row>
    <row r="643" spans="1:19" hidden="1">
      <c r="A643" s="48" t="s">
        <v>2539</v>
      </c>
      <c r="B643" s="48" t="s">
        <v>1899</v>
      </c>
      <c r="C643" s="48" t="s">
        <v>2570</v>
      </c>
      <c r="D643" s="48" t="str">
        <f>Tabla15[[#This Row],[cedula]]&amp;Tabla15[[#This Row],[prog]]&amp;LEFT(Tabla15[[#This Row],[TIPO]],3)</f>
        <v>2250010067601FIJ</v>
      </c>
      <c r="E643" s="48" t="s">
        <v>797</v>
      </c>
      <c r="F643" s="48" t="s">
        <v>111</v>
      </c>
      <c r="G643" s="48" t="s">
        <v>778</v>
      </c>
      <c r="H643" s="48" t="s">
        <v>11</v>
      </c>
      <c r="I643" s="73">
        <f>_xlfn.XLOOKUP(Tabla15[[#This Row],[cedula]],TCARRERA[CEDULA],TCARRERA[CATEGORIA DEL SERVIDOR],0)</f>
        <v>0</v>
      </c>
      <c r="J64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43" s="48" t="str">
        <f>IF(ISTEXT(Tabla15[[#This Row],[CARRERA]]),Tabla15[[#This Row],[CARRERA]],Tabla15[[#This Row],[STATUS]])</f>
        <v>FIJO</v>
      </c>
      <c r="L643" s="57">
        <v>10000</v>
      </c>
      <c r="M643" s="61"/>
      <c r="N643" s="57">
        <v>304</v>
      </c>
      <c r="O643" s="57">
        <v>287</v>
      </c>
      <c r="P643" s="25">
        <f>Tabla15[[#This Row],[sbruto]]-Tabla15[[#This Row],[ISR]]-Tabla15[[#This Row],[SFS]]-Tabla15[[#This Row],[AFP]]-Tabla15[[#This Row],[sneto]]</f>
        <v>25</v>
      </c>
      <c r="Q643" s="25">
        <v>9384</v>
      </c>
      <c r="R643" s="48" t="str">
        <f>_xlfn.XLOOKUP(Tabla15[[#This Row],[cedula]],Tabla8[Numero Documento],Tabla8[Gen])</f>
        <v>M</v>
      </c>
      <c r="S643" s="48" t="str">
        <f>_xlfn.XLOOKUP(Tabla15[[#This Row],[cedula]],Tabla8[Numero Documento],Tabla8[Lugar Funciones Codigo])</f>
        <v>01.83.02</v>
      </c>
    </row>
    <row r="644" spans="1:19" hidden="1">
      <c r="A644" s="48" t="s">
        <v>2539</v>
      </c>
      <c r="B644" s="48" t="s">
        <v>1908</v>
      </c>
      <c r="C644" s="48" t="s">
        <v>2570</v>
      </c>
      <c r="D644" s="48" t="str">
        <f>Tabla15[[#This Row],[cedula]]&amp;Tabla15[[#This Row],[prog]]&amp;LEFT(Tabla15[[#This Row],[TIPO]],3)</f>
        <v>0540087354201FIJ</v>
      </c>
      <c r="E644" s="48" t="s">
        <v>798</v>
      </c>
      <c r="F644" s="48" t="s">
        <v>799</v>
      </c>
      <c r="G644" s="48" t="s">
        <v>778</v>
      </c>
      <c r="H644" s="48" t="s">
        <v>11</v>
      </c>
      <c r="I644" s="73">
        <f>_xlfn.XLOOKUP(Tabla15[[#This Row],[cedula]],TCARRERA[CEDULA],TCARRERA[CATEGORIA DEL SERVIDOR],0)</f>
        <v>0</v>
      </c>
      <c r="J64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44" s="48" t="str">
        <f>IF(ISTEXT(Tabla15[[#This Row],[CARRERA]]),Tabla15[[#This Row],[CARRERA]],Tabla15[[#This Row],[STATUS]])</f>
        <v>FIJO</v>
      </c>
      <c r="L644" s="57">
        <v>10000</v>
      </c>
      <c r="M644" s="58"/>
      <c r="N644" s="57">
        <v>304</v>
      </c>
      <c r="O644" s="57">
        <v>287</v>
      </c>
      <c r="P644" s="25">
        <f>Tabla15[[#This Row],[sbruto]]-Tabla15[[#This Row],[ISR]]-Tabla15[[#This Row],[SFS]]-Tabla15[[#This Row],[AFP]]-Tabla15[[#This Row],[sneto]]</f>
        <v>1537.4499999999998</v>
      </c>
      <c r="Q644" s="25">
        <v>7871.55</v>
      </c>
      <c r="R644" s="48" t="str">
        <f>_xlfn.XLOOKUP(Tabla15[[#This Row],[cedula]],Tabla8[Numero Documento],Tabla8[Gen])</f>
        <v>M</v>
      </c>
      <c r="S644" s="48" t="str">
        <f>_xlfn.XLOOKUP(Tabla15[[#This Row],[cedula]],Tabla8[Numero Documento],Tabla8[Lugar Funciones Codigo])</f>
        <v>01.83.02</v>
      </c>
    </row>
    <row r="645" spans="1:19" hidden="1">
      <c r="A645" s="48" t="s">
        <v>2539</v>
      </c>
      <c r="B645" s="48" t="s">
        <v>1928</v>
      </c>
      <c r="C645" s="48" t="s">
        <v>2570</v>
      </c>
      <c r="D645" s="48" t="str">
        <f>Tabla15[[#This Row],[cedula]]&amp;Tabla15[[#This Row],[prog]]&amp;LEFT(Tabla15[[#This Row],[TIPO]],3)</f>
        <v>0010909919201FIJ</v>
      </c>
      <c r="E645" s="48" t="s">
        <v>802</v>
      </c>
      <c r="F645" s="48" t="s">
        <v>75</v>
      </c>
      <c r="G645" s="48" t="s">
        <v>778</v>
      </c>
      <c r="H645" s="48" t="s">
        <v>11</v>
      </c>
      <c r="I645" s="73">
        <f>_xlfn.XLOOKUP(Tabla15[[#This Row],[cedula]],TCARRERA[CEDULA],TCARRERA[CATEGORIA DEL SERVIDOR],0)</f>
        <v>0</v>
      </c>
      <c r="J64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45" s="48" t="str">
        <f>IF(ISTEXT(Tabla15[[#This Row],[CARRERA]]),Tabla15[[#This Row],[CARRERA]],Tabla15[[#This Row],[STATUS]])</f>
        <v>FIJO</v>
      </c>
      <c r="L645" s="57">
        <v>10000</v>
      </c>
      <c r="M645" s="58">
        <v>1411.35</v>
      </c>
      <c r="N645" s="57">
        <v>304</v>
      </c>
      <c r="O645" s="57">
        <v>287</v>
      </c>
      <c r="P645" s="25">
        <f>Tabla15[[#This Row],[sbruto]]-Tabla15[[#This Row],[ISR]]-Tabla15[[#This Row],[SFS]]-Tabla15[[#This Row],[AFP]]-Tabla15[[#This Row],[sneto]]</f>
        <v>7897.65</v>
      </c>
      <c r="Q645" s="25">
        <v>100</v>
      </c>
      <c r="R645" s="48" t="str">
        <f>_xlfn.XLOOKUP(Tabla15[[#This Row],[cedula]],Tabla8[Numero Documento],Tabla8[Gen])</f>
        <v>M</v>
      </c>
      <c r="S645" s="48" t="str">
        <f>_xlfn.XLOOKUP(Tabla15[[#This Row],[cedula]],Tabla8[Numero Documento],Tabla8[Lugar Funciones Codigo])</f>
        <v>01.83.02</v>
      </c>
    </row>
    <row r="646" spans="1:19" hidden="1">
      <c r="A646" s="48" t="s">
        <v>2539</v>
      </c>
      <c r="B646" s="48" t="s">
        <v>2545</v>
      </c>
      <c r="C646" s="48" t="s">
        <v>2570</v>
      </c>
      <c r="D646" s="48" t="str">
        <f>Tabla15[[#This Row],[cedula]]&amp;Tabla15[[#This Row],[prog]]&amp;LEFT(Tabla15[[#This Row],[TIPO]],3)</f>
        <v>0010706831401FIJ</v>
      </c>
      <c r="E646" s="48" t="s">
        <v>2557</v>
      </c>
      <c r="F646" s="48" t="s">
        <v>42</v>
      </c>
      <c r="G646" s="48" t="s">
        <v>778</v>
      </c>
      <c r="H646" s="48" t="s">
        <v>11</v>
      </c>
      <c r="I646" s="73">
        <f>_xlfn.XLOOKUP(Tabla15[[#This Row],[cedula]],TCARRERA[CEDULA],TCARRERA[CATEGORIA DEL SERVIDOR],0)</f>
        <v>0</v>
      </c>
      <c r="J64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6" s="48" t="str">
        <f>IF(ISTEXT(Tabla15[[#This Row],[CARRERA]]),Tabla15[[#This Row],[CARRERA]],Tabla15[[#This Row],[STATUS]])</f>
        <v>ESTATUTO SIMPLIFICADO</v>
      </c>
      <c r="L646" s="57">
        <v>10000</v>
      </c>
      <c r="M646" s="59"/>
      <c r="N646" s="57">
        <v>304</v>
      </c>
      <c r="O646" s="57">
        <v>287</v>
      </c>
      <c r="P646" s="25">
        <f>Tabla15[[#This Row],[sbruto]]-Tabla15[[#This Row],[ISR]]-Tabla15[[#This Row],[SFS]]-Tabla15[[#This Row],[AFP]]-Tabla15[[#This Row],[sneto]]</f>
        <v>25</v>
      </c>
      <c r="Q646" s="25">
        <v>9384</v>
      </c>
      <c r="R646" s="48" t="str">
        <f>_xlfn.XLOOKUP(Tabla15[[#This Row],[cedula]],Tabla8[Numero Documento],Tabla8[Gen])</f>
        <v>M</v>
      </c>
      <c r="S646" s="48" t="str">
        <f>_xlfn.XLOOKUP(Tabla15[[#This Row],[cedula]],Tabla8[Numero Documento],Tabla8[Lugar Funciones Codigo])</f>
        <v>01.83.02</v>
      </c>
    </row>
    <row r="647" spans="1:19">
      <c r="A647" s="48" t="s">
        <v>2538</v>
      </c>
      <c r="B647" s="48" t="s">
        <v>2812</v>
      </c>
      <c r="C647" s="48" t="s">
        <v>2570</v>
      </c>
      <c r="D647" s="48" t="str">
        <f>Tabla15[[#This Row],[cedula]]&amp;Tabla15[[#This Row],[prog]]&amp;LEFT(Tabla15[[#This Row],[TIPO]],3)</f>
        <v>4023616928601TEM</v>
      </c>
      <c r="E647" s="48" t="s">
        <v>2811</v>
      </c>
      <c r="F647" s="48" t="s">
        <v>75</v>
      </c>
      <c r="G647" s="48" t="s">
        <v>778</v>
      </c>
      <c r="H647" s="48" t="s">
        <v>2795</v>
      </c>
      <c r="I647" s="73">
        <f>_xlfn.XLOOKUP(Tabla15[[#This Row],[cedula]],TCARRERA[CEDULA],TCARRERA[CATEGORIA DEL SERVIDOR],0)</f>
        <v>0</v>
      </c>
      <c r="J647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7" s="48" t="str">
        <f>IF(ISTEXT(Tabla15[[#This Row],[CARRERA]]),Tabla15[[#This Row],[CARRERA]],Tabla15[[#This Row],[STATUS]])</f>
        <v>TEMPORALES</v>
      </c>
      <c r="L647" s="57">
        <v>10000</v>
      </c>
      <c r="M647" s="61"/>
      <c r="N647" s="57">
        <v>304</v>
      </c>
      <c r="O647" s="57">
        <v>287</v>
      </c>
      <c r="P647" s="25">
        <f>Tabla15[[#This Row],[sbruto]]-Tabla15[[#This Row],[ISR]]-Tabla15[[#This Row],[SFS]]-Tabla15[[#This Row],[AFP]]-Tabla15[[#This Row],[sneto]]</f>
        <v>25</v>
      </c>
      <c r="Q647" s="25">
        <v>9384</v>
      </c>
      <c r="R647" s="48" t="str">
        <f>_xlfn.XLOOKUP(Tabla15[[#This Row],[cedula]],Tabla8[Numero Documento],Tabla8[Gen])</f>
        <v>F</v>
      </c>
      <c r="S647" s="48" t="str">
        <f>_xlfn.XLOOKUP(Tabla15[[#This Row],[cedula]],Tabla8[Numero Documento],Tabla8[Lugar Funciones Codigo])</f>
        <v>01.83.02</v>
      </c>
    </row>
    <row r="648" spans="1:19" hidden="1">
      <c r="A648" s="48" t="s">
        <v>2539</v>
      </c>
      <c r="B648" s="48" t="s">
        <v>1944</v>
      </c>
      <c r="C648" s="48" t="s">
        <v>2570</v>
      </c>
      <c r="D648" s="48" t="str">
        <f>Tabla15[[#This Row],[cedula]]&amp;Tabla15[[#This Row],[prog]]&amp;LEFT(Tabla15[[#This Row],[TIPO]],3)</f>
        <v>4022477175401FIJ</v>
      </c>
      <c r="E648" s="48" t="s">
        <v>1746</v>
      </c>
      <c r="F648" s="48" t="s">
        <v>8</v>
      </c>
      <c r="G648" s="48" t="s">
        <v>778</v>
      </c>
      <c r="H648" s="48" t="s">
        <v>11</v>
      </c>
      <c r="I648" s="73">
        <f>_xlfn.XLOOKUP(Tabla15[[#This Row],[cedula]],TCARRERA[CEDULA],TCARRERA[CATEGORIA DEL SERVIDOR],0)</f>
        <v>0</v>
      </c>
      <c r="J648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8" s="48" t="str">
        <f>IF(ISTEXT(Tabla15[[#This Row],[CARRERA]]),Tabla15[[#This Row],[CARRERA]],Tabla15[[#This Row],[STATUS]])</f>
        <v>ESTATUTO SIMPLIFICADO</v>
      </c>
      <c r="L648" s="57">
        <v>10000</v>
      </c>
      <c r="M648" s="60"/>
      <c r="N648" s="57">
        <v>304</v>
      </c>
      <c r="O648" s="57">
        <v>287</v>
      </c>
      <c r="P648" s="25">
        <f>Tabla15[[#This Row],[sbruto]]-Tabla15[[#This Row],[ISR]]-Tabla15[[#This Row],[SFS]]-Tabla15[[#This Row],[AFP]]-Tabla15[[#This Row],[sneto]]</f>
        <v>25</v>
      </c>
      <c r="Q648" s="25">
        <v>9384</v>
      </c>
      <c r="R648" s="48" t="str">
        <f>_xlfn.XLOOKUP(Tabla15[[#This Row],[cedula]],Tabla8[Numero Documento],Tabla8[Gen])</f>
        <v>F</v>
      </c>
      <c r="S648" s="48" t="str">
        <f>_xlfn.XLOOKUP(Tabla15[[#This Row],[cedula]],Tabla8[Numero Documento],Tabla8[Lugar Funciones Codigo])</f>
        <v>01.83.02</v>
      </c>
    </row>
    <row r="649" spans="1:19" hidden="1">
      <c r="A649" s="48" t="s">
        <v>2539</v>
      </c>
      <c r="B649" s="48" t="s">
        <v>1949</v>
      </c>
      <c r="C649" s="48" t="s">
        <v>2570</v>
      </c>
      <c r="D649" s="48" t="str">
        <f>Tabla15[[#This Row],[cedula]]&amp;Tabla15[[#This Row],[prog]]&amp;LEFT(Tabla15[[#This Row],[TIPO]],3)</f>
        <v>0230076965601FIJ</v>
      </c>
      <c r="E649" s="48" t="s">
        <v>808</v>
      </c>
      <c r="F649" s="48" t="s">
        <v>799</v>
      </c>
      <c r="G649" s="48" t="s">
        <v>778</v>
      </c>
      <c r="H649" s="48" t="s">
        <v>11</v>
      </c>
      <c r="I649" s="73">
        <f>_xlfn.XLOOKUP(Tabla15[[#This Row],[cedula]],TCARRERA[CEDULA],TCARRERA[CATEGORIA DEL SERVIDOR],0)</f>
        <v>0</v>
      </c>
      <c r="J64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49" s="48" t="str">
        <f>IF(ISTEXT(Tabla15[[#This Row],[CARRERA]]),Tabla15[[#This Row],[CARRERA]],Tabla15[[#This Row],[STATUS]])</f>
        <v>FIJO</v>
      </c>
      <c r="L649" s="57">
        <v>10000</v>
      </c>
      <c r="M649" s="60"/>
      <c r="N649" s="57">
        <v>304</v>
      </c>
      <c r="O649" s="57">
        <v>287</v>
      </c>
      <c r="P649" s="25">
        <f>Tabla15[[#This Row],[sbruto]]-Tabla15[[#This Row],[ISR]]-Tabla15[[#This Row],[SFS]]-Tabla15[[#This Row],[AFP]]-Tabla15[[#This Row],[sneto]]</f>
        <v>25</v>
      </c>
      <c r="Q649" s="25">
        <v>9384</v>
      </c>
      <c r="R649" s="48" t="str">
        <f>_xlfn.XLOOKUP(Tabla15[[#This Row],[cedula]],Tabla8[Numero Documento],Tabla8[Gen])</f>
        <v>M</v>
      </c>
      <c r="S649" s="48" t="str">
        <f>_xlfn.XLOOKUP(Tabla15[[#This Row],[cedula]],Tabla8[Numero Documento],Tabla8[Lugar Funciones Codigo])</f>
        <v>01.83.02</v>
      </c>
    </row>
    <row r="650" spans="1:19" hidden="1">
      <c r="A650" s="48" t="s">
        <v>2539</v>
      </c>
      <c r="B650" s="48" t="s">
        <v>1970</v>
      </c>
      <c r="C650" s="48" t="s">
        <v>2570</v>
      </c>
      <c r="D650" s="48" t="str">
        <f>Tabla15[[#This Row],[cedula]]&amp;Tabla15[[#This Row],[prog]]&amp;LEFT(Tabla15[[#This Row],[TIPO]],3)</f>
        <v>0930064050601FIJ</v>
      </c>
      <c r="E650" s="48" t="s">
        <v>809</v>
      </c>
      <c r="F650" s="48" t="s">
        <v>111</v>
      </c>
      <c r="G650" s="48" t="s">
        <v>778</v>
      </c>
      <c r="H650" s="48" t="s">
        <v>11</v>
      </c>
      <c r="I650" s="73">
        <f>_xlfn.XLOOKUP(Tabla15[[#This Row],[cedula]],TCARRERA[CEDULA],TCARRERA[CATEGORIA DEL SERVIDOR],0)</f>
        <v>0</v>
      </c>
      <c r="J65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50" s="48" t="str">
        <f>IF(ISTEXT(Tabla15[[#This Row],[CARRERA]]),Tabla15[[#This Row],[CARRERA]],Tabla15[[#This Row],[STATUS]])</f>
        <v>FIJO</v>
      </c>
      <c r="L650" s="57">
        <v>10000</v>
      </c>
      <c r="M650" s="59"/>
      <c r="N650" s="57">
        <v>304</v>
      </c>
      <c r="O650" s="57">
        <v>287</v>
      </c>
      <c r="P650" s="25">
        <f>Tabla15[[#This Row],[sbruto]]-Tabla15[[#This Row],[ISR]]-Tabla15[[#This Row],[SFS]]-Tabla15[[#This Row],[AFP]]-Tabla15[[#This Row],[sneto]]</f>
        <v>25</v>
      </c>
      <c r="Q650" s="25">
        <v>9384</v>
      </c>
      <c r="R650" s="48" t="str">
        <f>_xlfn.XLOOKUP(Tabla15[[#This Row],[cedula]],Tabla8[Numero Documento],Tabla8[Gen])</f>
        <v>M</v>
      </c>
      <c r="S650" s="48" t="str">
        <f>_xlfn.XLOOKUP(Tabla15[[#This Row],[cedula]],Tabla8[Numero Documento],Tabla8[Lugar Funciones Codigo])</f>
        <v>01.83.02</v>
      </c>
    </row>
    <row r="651" spans="1:19" hidden="1">
      <c r="A651" s="48" t="s">
        <v>2539</v>
      </c>
      <c r="B651" s="48" t="s">
        <v>1975</v>
      </c>
      <c r="C651" s="48" t="s">
        <v>2570</v>
      </c>
      <c r="D651" s="48" t="str">
        <f>Tabla15[[#This Row],[cedula]]&amp;Tabla15[[#This Row],[prog]]&amp;LEFT(Tabla15[[#This Row],[TIPO]],3)</f>
        <v>0010683397301FIJ</v>
      </c>
      <c r="E651" s="48" t="s">
        <v>810</v>
      </c>
      <c r="F651" s="48" t="s">
        <v>75</v>
      </c>
      <c r="G651" s="48" t="s">
        <v>778</v>
      </c>
      <c r="H651" s="48" t="s">
        <v>11</v>
      </c>
      <c r="I651" s="73">
        <f>_xlfn.XLOOKUP(Tabla15[[#This Row],[cedula]],TCARRERA[CEDULA],TCARRERA[CATEGORIA DEL SERVIDOR],0)</f>
        <v>0</v>
      </c>
      <c r="J65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51" s="48" t="str">
        <f>IF(ISTEXT(Tabla15[[#This Row],[CARRERA]]),Tabla15[[#This Row],[CARRERA]],Tabla15[[#This Row],[STATUS]])</f>
        <v>FIJO</v>
      </c>
      <c r="L651" s="57">
        <v>10000</v>
      </c>
      <c r="M651" s="61"/>
      <c r="N651" s="57">
        <v>304</v>
      </c>
      <c r="O651" s="57">
        <v>287</v>
      </c>
      <c r="P651" s="25">
        <f>Tabla15[[#This Row],[sbruto]]-Tabla15[[#This Row],[ISR]]-Tabla15[[#This Row],[SFS]]-Tabla15[[#This Row],[AFP]]-Tabla15[[#This Row],[sneto]]</f>
        <v>25</v>
      </c>
      <c r="Q651" s="25">
        <v>9384</v>
      </c>
      <c r="R651" s="48" t="str">
        <f>_xlfn.XLOOKUP(Tabla15[[#This Row],[cedula]],Tabla8[Numero Documento],Tabla8[Gen])</f>
        <v>F</v>
      </c>
      <c r="S651" s="48" t="str">
        <f>_xlfn.XLOOKUP(Tabla15[[#This Row],[cedula]],Tabla8[Numero Documento],Tabla8[Lugar Funciones Codigo])</f>
        <v>01.83.02</v>
      </c>
    </row>
    <row r="652" spans="1:19" hidden="1">
      <c r="A652" s="48" t="s">
        <v>2539</v>
      </c>
      <c r="B652" s="48" t="s">
        <v>1997</v>
      </c>
      <c r="C652" s="48" t="s">
        <v>2570</v>
      </c>
      <c r="D652" s="48" t="str">
        <f>Tabla15[[#This Row],[cedula]]&amp;Tabla15[[#This Row],[prog]]&amp;LEFT(Tabla15[[#This Row],[TIPO]],3)</f>
        <v>0180019926501FIJ</v>
      </c>
      <c r="E652" s="48" t="s">
        <v>1686</v>
      </c>
      <c r="F652" s="48" t="s">
        <v>27</v>
      </c>
      <c r="G652" s="48" t="s">
        <v>778</v>
      </c>
      <c r="H652" s="48" t="s">
        <v>11</v>
      </c>
      <c r="I652" s="73">
        <f>_xlfn.XLOOKUP(Tabla15[[#This Row],[cedula]],TCARRERA[CEDULA],TCARRERA[CATEGORIA DEL SERVIDOR],0)</f>
        <v>0</v>
      </c>
      <c r="J652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2" s="48" t="str">
        <f>IF(ISTEXT(Tabla15[[#This Row],[CARRERA]]),Tabla15[[#This Row],[CARRERA]],Tabla15[[#This Row],[STATUS]])</f>
        <v>ESTATUTO SIMPLIFICADO</v>
      </c>
      <c r="L652" s="57">
        <v>10000</v>
      </c>
      <c r="M652" s="61"/>
      <c r="N652" s="57">
        <v>304</v>
      </c>
      <c r="O652" s="57">
        <v>287</v>
      </c>
      <c r="P652" s="25">
        <f>Tabla15[[#This Row],[sbruto]]-Tabla15[[#This Row],[ISR]]-Tabla15[[#This Row],[SFS]]-Tabla15[[#This Row],[AFP]]-Tabla15[[#This Row],[sneto]]</f>
        <v>25</v>
      </c>
      <c r="Q652" s="25">
        <v>9384</v>
      </c>
      <c r="R652" s="48" t="str">
        <f>_xlfn.XLOOKUP(Tabla15[[#This Row],[cedula]],Tabla8[Numero Documento],Tabla8[Gen])</f>
        <v>M</v>
      </c>
      <c r="S652" s="48" t="str">
        <f>_xlfn.XLOOKUP(Tabla15[[#This Row],[cedula]],Tabla8[Numero Documento],Tabla8[Lugar Funciones Codigo])</f>
        <v>01.83.02</v>
      </c>
    </row>
    <row r="653" spans="1:19">
      <c r="A653" s="48" t="s">
        <v>2538</v>
      </c>
      <c r="B653" s="48" t="s">
        <v>2393</v>
      </c>
      <c r="C653" s="48" t="s">
        <v>2570</v>
      </c>
      <c r="D653" s="48" t="str">
        <f>Tabla15[[#This Row],[cedula]]&amp;Tabla15[[#This Row],[prog]]&amp;LEFT(Tabla15[[#This Row],[TIPO]],3)</f>
        <v>4021268572701TEM</v>
      </c>
      <c r="E653" s="48" t="s">
        <v>1423</v>
      </c>
      <c r="F653" s="48" t="s">
        <v>110</v>
      </c>
      <c r="G653" s="48" t="s">
        <v>778</v>
      </c>
      <c r="H653" s="48" t="s">
        <v>2795</v>
      </c>
      <c r="I653" s="73">
        <f>_xlfn.XLOOKUP(Tabla15[[#This Row],[cedula]],TCARRERA[CEDULA],TCARRERA[CATEGORIA DEL SERVIDOR],0)</f>
        <v>0</v>
      </c>
      <c r="J653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3" s="48" t="str">
        <f>IF(ISTEXT(Tabla15[[#This Row],[CARRERA]]),Tabla15[[#This Row],[CARRERA]],Tabla15[[#This Row],[STATUS]])</f>
        <v>ESTATUTO SIMPLIFICADO</v>
      </c>
      <c r="L653" s="57">
        <v>10000</v>
      </c>
      <c r="M653" s="61"/>
      <c r="N653" s="57">
        <v>304</v>
      </c>
      <c r="O653" s="57">
        <v>287</v>
      </c>
      <c r="P653" s="25">
        <f>Tabla15[[#This Row],[sbruto]]-Tabla15[[#This Row],[ISR]]-Tabla15[[#This Row],[SFS]]-Tabla15[[#This Row],[AFP]]-Tabla15[[#This Row],[sneto]]</f>
        <v>25</v>
      </c>
      <c r="Q653" s="25">
        <v>9384</v>
      </c>
      <c r="R653" s="48" t="str">
        <f>_xlfn.XLOOKUP(Tabla15[[#This Row],[cedula]],Tabla8[Numero Documento],Tabla8[Gen])</f>
        <v>M</v>
      </c>
      <c r="S653" s="48" t="str">
        <f>_xlfn.XLOOKUP(Tabla15[[#This Row],[cedula]],Tabla8[Numero Documento],Tabla8[Lugar Funciones Codigo])</f>
        <v>01.83.02</v>
      </c>
    </row>
    <row r="654" spans="1:19" hidden="1">
      <c r="A654" s="48" t="s">
        <v>2539</v>
      </c>
      <c r="B654" s="48" t="s">
        <v>2012</v>
      </c>
      <c r="C654" s="48" t="s">
        <v>2570</v>
      </c>
      <c r="D654" s="48" t="str">
        <f>Tabla15[[#This Row],[cedula]]&amp;Tabla15[[#This Row],[prog]]&amp;LEFT(Tabla15[[#This Row],[TIPO]],3)</f>
        <v>0010482378601FIJ</v>
      </c>
      <c r="E654" s="48" t="s">
        <v>814</v>
      </c>
      <c r="F654" s="48" t="s">
        <v>75</v>
      </c>
      <c r="G654" s="48" t="s">
        <v>778</v>
      </c>
      <c r="H654" s="48" t="s">
        <v>11</v>
      </c>
      <c r="I654" s="73">
        <f>_xlfn.XLOOKUP(Tabla15[[#This Row],[cedula]],TCARRERA[CEDULA],TCARRERA[CATEGORIA DEL SERVIDOR],0)</f>
        <v>0</v>
      </c>
      <c r="J65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48" t="str">
        <f>IF(ISTEXT(Tabla15[[#This Row],[CARRERA]]),Tabla15[[#This Row],[CARRERA]],Tabla15[[#This Row],[STATUS]])</f>
        <v>FIJO</v>
      </c>
      <c r="L654" s="57">
        <v>10000</v>
      </c>
      <c r="M654" s="61"/>
      <c r="N654" s="57">
        <v>304</v>
      </c>
      <c r="O654" s="57">
        <v>287</v>
      </c>
      <c r="P654" s="25">
        <f>Tabla15[[#This Row],[sbruto]]-Tabla15[[#This Row],[ISR]]-Tabla15[[#This Row],[SFS]]-Tabla15[[#This Row],[AFP]]-Tabla15[[#This Row],[sneto]]</f>
        <v>25</v>
      </c>
      <c r="Q654" s="25">
        <v>9384</v>
      </c>
      <c r="R654" s="48" t="str">
        <f>_xlfn.XLOOKUP(Tabla15[[#This Row],[cedula]],Tabla8[Numero Documento],Tabla8[Gen])</f>
        <v>F</v>
      </c>
      <c r="S654" s="48" t="str">
        <f>_xlfn.XLOOKUP(Tabla15[[#This Row],[cedula]],Tabla8[Numero Documento],Tabla8[Lugar Funciones Codigo])</f>
        <v>01.83.02</v>
      </c>
    </row>
    <row r="655" spans="1:19" hidden="1">
      <c r="A655" s="48" t="s">
        <v>2539</v>
      </c>
      <c r="B655" s="48" t="s">
        <v>1898</v>
      </c>
      <c r="C655" s="48" t="s">
        <v>2570</v>
      </c>
      <c r="D655" s="48" t="str">
        <f>Tabla15[[#This Row],[cedula]]&amp;Tabla15[[#This Row],[prog]]&amp;LEFT(Tabla15[[#This Row],[TIPO]],3)</f>
        <v>0180069842301FIJ</v>
      </c>
      <c r="E655" s="48" t="s">
        <v>1745</v>
      </c>
      <c r="F655" s="48" t="s">
        <v>55</v>
      </c>
      <c r="G655" s="48" t="s">
        <v>778</v>
      </c>
      <c r="H655" s="48" t="s">
        <v>11</v>
      </c>
      <c r="I655" s="73">
        <f>_xlfn.XLOOKUP(Tabla15[[#This Row],[cedula]],TCARRERA[CEDULA],TCARRERA[CATEGORIA DEL SERVIDOR],0)</f>
        <v>0</v>
      </c>
      <c r="J65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55" s="48" t="str">
        <f>IF(ISTEXT(Tabla15[[#This Row],[CARRERA]]),Tabla15[[#This Row],[CARRERA]],Tabla15[[#This Row],[STATUS]])</f>
        <v>FIJO</v>
      </c>
      <c r="L655" s="57">
        <v>5833.33</v>
      </c>
      <c r="M655" s="59"/>
      <c r="N655" s="57">
        <v>177.33</v>
      </c>
      <c r="O655" s="57">
        <v>167.42</v>
      </c>
      <c r="P655" s="25">
        <f>Tabla15[[#This Row],[sbruto]]-Tabla15[[#This Row],[ISR]]-Tabla15[[#This Row],[SFS]]-Tabla15[[#This Row],[AFP]]-Tabla15[[#This Row],[sneto]]</f>
        <v>25</v>
      </c>
      <c r="Q655" s="25">
        <v>5463.58</v>
      </c>
      <c r="R655" s="48" t="str">
        <f>_xlfn.XLOOKUP(Tabla15[[#This Row],[cedula]],Tabla8[Numero Documento],Tabla8[Gen])</f>
        <v>F</v>
      </c>
      <c r="S655" s="48" t="str">
        <f>_xlfn.XLOOKUP(Tabla15[[#This Row],[cedula]],Tabla8[Numero Documento],Tabla8[Lugar Funciones Codigo])</f>
        <v>01.83.02</v>
      </c>
    </row>
    <row r="656" spans="1:19" hidden="1">
      <c r="A656" s="48" t="s">
        <v>3190</v>
      </c>
      <c r="B656" s="48" t="s">
        <v>1854</v>
      </c>
      <c r="C656" s="48" t="s">
        <v>2570</v>
      </c>
      <c r="D656" s="48" t="str">
        <f>Tabla15[[#This Row],[cedula]]&amp;Tabla15[[#This Row],[prog]]&amp;LEFT(Tabla15[[#This Row],[TIPO]],3)</f>
        <v>0010824141501PRI</v>
      </c>
      <c r="E656" s="48" t="s">
        <v>789</v>
      </c>
      <c r="F656" s="48" t="s">
        <v>3162</v>
      </c>
      <c r="G656" s="48" t="s">
        <v>3335</v>
      </c>
      <c r="H656" s="48" t="s">
        <v>3161</v>
      </c>
      <c r="I656" s="73">
        <f>_xlfn.XLOOKUP(Tabla15[[#This Row],[cedula]],TCARRERA[CEDULA],TCARRERA[CATEGORIA DEL SERVIDOR],0)</f>
        <v>0</v>
      </c>
      <c r="J656" s="48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656" s="48" t="str">
        <f>IF(ISTEXT(Tabla15[[#This Row],[CARRERA]]),Tabla15[[#This Row],[CARRERA]],Tabla15[[#This Row],[STATUS]])</f>
        <v>PRIMA DE TRANSPORTE</v>
      </c>
      <c r="L656" s="57">
        <v>2500</v>
      </c>
      <c r="M656" s="59"/>
      <c r="N656" s="57"/>
      <c r="O656" s="57"/>
      <c r="P656" s="25">
        <f>Tabla15[[#This Row],[sbruto]]-Tabla15[[#This Row],[ISR]]-Tabla15[[#This Row],[SFS]]-Tabla15[[#This Row],[AFP]]-Tabla15[[#This Row],[sneto]]</f>
        <v>0</v>
      </c>
      <c r="Q656" s="25">
        <v>2500</v>
      </c>
      <c r="R656" s="48" t="str">
        <f>_xlfn.XLOOKUP(Tabla15[[#This Row],[cedula]],Tabla8[Numero Documento],Tabla8[Gen])</f>
        <v>M</v>
      </c>
      <c r="S656" s="48" t="str">
        <f>_xlfn.XLOOKUP(Tabla15[[#This Row],[cedula]],Tabla8[Numero Documento],Tabla8[Lugar Funciones Codigo])</f>
        <v>01.83.02</v>
      </c>
    </row>
    <row r="657" spans="1:19" hidden="1">
      <c r="A657" s="48" t="s">
        <v>2539</v>
      </c>
      <c r="B657" s="48" t="s">
        <v>2576</v>
      </c>
      <c r="C657" s="48" t="s">
        <v>2574</v>
      </c>
      <c r="D657" s="48" t="str">
        <f>Tabla15[[#This Row],[cedula]]&amp;Tabla15[[#This Row],[prog]]&amp;LEFT(Tabla15[[#This Row],[TIPO]],3)</f>
        <v>0011015388913FIJ</v>
      </c>
      <c r="E657" s="48" t="s">
        <v>2575</v>
      </c>
      <c r="F657" s="48" t="s">
        <v>358</v>
      </c>
      <c r="G657" s="48" t="s">
        <v>698</v>
      </c>
      <c r="H657" s="48" t="s">
        <v>11</v>
      </c>
      <c r="I657" s="73">
        <f>_xlfn.XLOOKUP(Tabla15[[#This Row],[cedula]],TCARRERA[CEDULA],TCARRERA[CATEGORIA DEL SERVIDOR],0)</f>
        <v>0</v>
      </c>
      <c r="J657" s="4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7" s="48" t="str">
        <f>IF(ISTEXT(Tabla15[[#This Row],[CARRERA]]),Tabla15[[#This Row],[CARRERA]],Tabla15[[#This Row],[STATUS]])</f>
        <v>DE LIBRE NOMBRAMIENTO Y REMOCION</v>
      </c>
      <c r="L657" s="57">
        <v>200000</v>
      </c>
      <c r="M657" s="61">
        <v>35911.919999999998</v>
      </c>
      <c r="N657" s="60">
        <v>4943.8</v>
      </c>
      <c r="O657" s="60">
        <v>5740</v>
      </c>
      <c r="P657" s="25">
        <f>Tabla15[[#This Row],[sbruto]]-Tabla15[[#This Row],[ISR]]-Tabla15[[#This Row],[SFS]]-Tabla15[[#This Row],[AFP]]-Tabla15[[#This Row],[sneto]]</f>
        <v>25.000000000029104</v>
      </c>
      <c r="Q657" s="25">
        <v>153379.28</v>
      </c>
      <c r="R657" s="48" t="str">
        <f>_xlfn.XLOOKUP(Tabla15[[#This Row],[cedula]],Tabla8[Numero Documento],Tabla8[Gen])</f>
        <v>M</v>
      </c>
      <c r="S657" s="48" t="str">
        <f>_xlfn.XLOOKUP(Tabla15[[#This Row],[cedula]],Tabla8[Numero Documento],Tabla8[Lugar Funciones Codigo])</f>
        <v>01.83.02.00.01</v>
      </c>
    </row>
    <row r="658" spans="1:19" hidden="1">
      <c r="A658" s="48" t="s">
        <v>2539</v>
      </c>
      <c r="B658" s="48" t="s">
        <v>2096</v>
      </c>
      <c r="C658" s="48" t="s">
        <v>2574</v>
      </c>
      <c r="D658" s="48" t="str">
        <f>Tabla15[[#This Row],[cedula]]&amp;Tabla15[[#This Row],[prog]]&amp;LEFT(Tabla15[[#This Row],[TIPO]],3)</f>
        <v>0010175623713FIJ</v>
      </c>
      <c r="E658" s="48" t="s">
        <v>1004</v>
      </c>
      <c r="F658" s="48" t="s">
        <v>1003</v>
      </c>
      <c r="G658" s="48" t="s">
        <v>698</v>
      </c>
      <c r="H658" s="48" t="s">
        <v>11</v>
      </c>
      <c r="I658" s="73">
        <f>_xlfn.XLOOKUP(Tabla15[[#This Row],[cedula]],TCARRERA[CEDULA],TCARRERA[CATEGORIA DEL SERVIDOR],0)</f>
        <v>0</v>
      </c>
      <c r="J658" s="4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8" s="48" t="str">
        <f>IF(ISTEXT(Tabla15[[#This Row],[CARRERA]]),Tabla15[[#This Row],[CARRERA]],Tabla15[[#This Row],[STATUS]])</f>
        <v>DE LIBRE NOMBRAMIENTO Y REMOCION</v>
      </c>
      <c r="L658" s="57">
        <v>175000</v>
      </c>
      <c r="M658" s="61">
        <v>29841.29</v>
      </c>
      <c r="N658" s="57">
        <v>4943.8</v>
      </c>
      <c r="O658" s="57">
        <v>5022.5</v>
      </c>
      <c r="P658" s="25">
        <f>Tabla15[[#This Row],[sbruto]]-Tabla15[[#This Row],[ISR]]-Tabla15[[#This Row],[SFS]]-Tabla15[[#This Row],[AFP]]-Tabla15[[#This Row],[sneto]]</f>
        <v>1025</v>
      </c>
      <c r="Q658" s="25">
        <v>134167.41</v>
      </c>
      <c r="R658" s="48" t="str">
        <f>_xlfn.XLOOKUP(Tabla15[[#This Row],[cedula]],Tabla8[Numero Documento],Tabla8[Gen])</f>
        <v>F</v>
      </c>
      <c r="S658" s="48" t="str">
        <f>_xlfn.XLOOKUP(Tabla15[[#This Row],[cedula]],Tabla8[Numero Documento],Tabla8[Lugar Funciones Codigo])</f>
        <v>01.83.02.00.01</v>
      </c>
    </row>
    <row r="659" spans="1:19" hidden="1">
      <c r="A659" s="48" t="s">
        <v>2539</v>
      </c>
      <c r="B659" s="48" t="s">
        <v>1302</v>
      </c>
      <c r="C659" s="48" t="s">
        <v>2574</v>
      </c>
      <c r="D659" s="48" t="str">
        <f>Tabla15[[#This Row],[cedula]]&amp;Tabla15[[#This Row],[prog]]&amp;LEFT(Tabla15[[#This Row],[TIPO]],3)</f>
        <v>0010099642013FIJ</v>
      </c>
      <c r="E659" s="48" t="s">
        <v>704</v>
      </c>
      <c r="F659" s="48" t="s">
        <v>2690</v>
      </c>
      <c r="G659" s="48" t="s">
        <v>698</v>
      </c>
      <c r="H659" s="48" t="s">
        <v>11</v>
      </c>
      <c r="I659" s="73" t="str">
        <f>_xlfn.XLOOKUP(Tabla15[[#This Row],[cedula]],TCARRERA[CEDULA],TCARRERA[CATEGORIA DEL SERVIDOR],0)</f>
        <v>CARRERA ADMINISTRATIVA</v>
      </c>
      <c r="J65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59" s="48" t="str">
        <f>IF(ISTEXT(Tabla15[[#This Row],[CARRERA]]),Tabla15[[#This Row],[CARRERA]],Tabla15[[#This Row],[STATUS]])</f>
        <v>CARRERA ADMINISTRATIVA</v>
      </c>
      <c r="L659" s="57">
        <v>110000</v>
      </c>
      <c r="M659" s="58">
        <v>14457.62</v>
      </c>
      <c r="N659" s="57">
        <v>3344</v>
      </c>
      <c r="O659" s="57">
        <v>3157</v>
      </c>
      <c r="P659" s="25">
        <f>Tabla15[[#This Row],[sbruto]]-Tabla15[[#This Row],[ISR]]-Tabla15[[#This Row],[SFS]]-Tabla15[[#This Row],[AFP]]-Tabla15[[#This Row],[sneto]]</f>
        <v>675</v>
      </c>
      <c r="Q659" s="25">
        <v>88366.38</v>
      </c>
      <c r="R659" s="48" t="str">
        <f>_xlfn.XLOOKUP(Tabla15[[#This Row],[cedula]],Tabla8[Numero Documento],Tabla8[Gen])</f>
        <v>F</v>
      </c>
      <c r="S659" s="48" t="str">
        <f>_xlfn.XLOOKUP(Tabla15[[#This Row],[cedula]],Tabla8[Numero Documento],Tabla8[Lugar Funciones Codigo])</f>
        <v>01.83.02.00.01</v>
      </c>
    </row>
    <row r="660" spans="1:19" hidden="1">
      <c r="A660" s="48" t="s">
        <v>2539</v>
      </c>
      <c r="B660" s="48" t="s">
        <v>1300</v>
      </c>
      <c r="C660" s="48" t="s">
        <v>2574</v>
      </c>
      <c r="D660" s="48" t="str">
        <f>Tabla15[[#This Row],[cedula]]&amp;Tabla15[[#This Row],[prog]]&amp;LEFT(Tabla15[[#This Row],[TIPO]],3)</f>
        <v>0010058126313FIJ</v>
      </c>
      <c r="E660" s="48" t="s">
        <v>700</v>
      </c>
      <c r="F660" s="48" t="s">
        <v>1052</v>
      </c>
      <c r="G660" s="48" t="s">
        <v>698</v>
      </c>
      <c r="H660" s="48" t="s">
        <v>11</v>
      </c>
      <c r="I660" s="73" t="str">
        <f>_xlfn.XLOOKUP(Tabla15[[#This Row],[cedula]],TCARRERA[CEDULA],TCARRERA[CATEGORIA DEL SERVIDOR],0)</f>
        <v>CARRERA ADMINISTRATIVA</v>
      </c>
      <c r="J66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60" s="48" t="str">
        <f>IF(ISTEXT(Tabla15[[#This Row],[CARRERA]]),Tabla15[[#This Row],[CARRERA]],Tabla15[[#This Row],[STATUS]])</f>
        <v>CARRERA ADMINISTRATIVA</v>
      </c>
      <c r="L660" s="57">
        <v>90000</v>
      </c>
      <c r="M660" s="58">
        <v>9753.1200000000008</v>
      </c>
      <c r="N660" s="57">
        <v>2736</v>
      </c>
      <c r="O660" s="57">
        <v>2583</v>
      </c>
      <c r="P660" s="25">
        <f>Tabla15[[#This Row],[sbruto]]-Tabla15[[#This Row],[ISR]]-Tabla15[[#This Row],[SFS]]-Tabla15[[#This Row],[AFP]]-Tabla15[[#This Row],[sneto]]</f>
        <v>2867</v>
      </c>
      <c r="Q660" s="25">
        <v>72060.88</v>
      </c>
      <c r="R660" s="48" t="str">
        <f>_xlfn.XLOOKUP(Tabla15[[#This Row],[cedula]],Tabla8[Numero Documento],Tabla8[Gen])</f>
        <v>F</v>
      </c>
      <c r="S660" s="48" t="str">
        <f>_xlfn.XLOOKUP(Tabla15[[#This Row],[cedula]],Tabla8[Numero Documento],Tabla8[Lugar Funciones Codigo])</f>
        <v>01.83.02.00.01</v>
      </c>
    </row>
    <row r="661" spans="1:19" hidden="1">
      <c r="A661" s="48" t="s">
        <v>2539</v>
      </c>
      <c r="B661" s="48" t="s">
        <v>1357</v>
      </c>
      <c r="C661" s="48" t="s">
        <v>2574</v>
      </c>
      <c r="D661" s="48" t="str">
        <f>Tabla15[[#This Row],[cedula]]&amp;Tabla15[[#This Row],[prog]]&amp;LEFT(Tabla15[[#This Row],[TIPO]],3)</f>
        <v>0010921587113FIJ</v>
      </c>
      <c r="E661" s="48" t="s">
        <v>772</v>
      </c>
      <c r="F661" s="48" t="s">
        <v>773</v>
      </c>
      <c r="G661" s="48" t="s">
        <v>698</v>
      </c>
      <c r="H661" s="48" t="s">
        <v>11</v>
      </c>
      <c r="I661" s="73" t="str">
        <f>_xlfn.XLOOKUP(Tabla15[[#This Row],[cedula]],TCARRERA[CEDULA],TCARRERA[CATEGORIA DEL SERVIDOR],0)</f>
        <v>CARRERA ADMINISTRATIVA</v>
      </c>
      <c r="J66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48" t="str">
        <f>IF(ISTEXT(Tabla15[[#This Row],[CARRERA]]),Tabla15[[#This Row],[CARRERA]],Tabla15[[#This Row],[STATUS]])</f>
        <v>CARRERA ADMINISTRATIVA</v>
      </c>
      <c r="L661" s="57">
        <v>90000</v>
      </c>
      <c r="M661" s="59">
        <v>9753.1200000000008</v>
      </c>
      <c r="N661" s="57">
        <v>2736</v>
      </c>
      <c r="O661" s="57">
        <v>2583</v>
      </c>
      <c r="P661" s="25">
        <f>Tabla15[[#This Row],[sbruto]]-Tabla15[[#This Row],[ISR]]-Tabla15[[#This Row],[SFS]]-Tabla15[[#This Row],[AFP]]-Tabla15[[#This Row],[sneto]]</f>
        <v>2817</v>
      </c>
      <c r="Q661" s="25">
        <v>72110.880000000005</v>
      </c>
      <c r="R661" s="48" t="str">
        <f>_xlfn.XLOOKUP(Tabla15[[#This Row],[cedula]],Tabla8[Numero Documento],Tabla8[Gen])</f>
        <v>F</v>
      </c>
      <c r="S661" s="48" t="str">
        <f>_xlfn.XLOOKUP(Tabla15[[#This Row],[cedula]],Tabla8[Numero Documento],Tabla8[Lugar Funciones Codigo])</f>
        <v>01.83.02.00.01</v>
      </c>
    </row>
    <row r="662" spans="1:19" hidden="1">
      <c r="A662" s="48" t="s">
        <v>2539</v>
      </c>
      <c r="B662" s="48" t="s">
        <v>1301</v>
      </c>
      <c r="C662" s="48" t="s">
        <v>2574</v>
      </c>
      <c r="D662" s="48" t="str">
        <f>Tabla15[[#This Row],[cedula]]&amp;Tabla15[[#This Row],[prog]]&amp;LEFT(Tabla15[[#This Row],[TIPO]],3)</f>
        <v>0011157902513FIJ</v>
      </c>
      <c r="E662" s="48" t="s">
        <v>702</v>
      </c>
      <c r="F662" s="48" t="s">
        <v>703</v>
      </c>
      <c r="G662" s="48" t="s">
        <v>698</v>
      </c>
      <c r="H662" s="48" t="s">
        <v>11</v>
      </c>
      <c r="I662" s="73" t="str">
        <f>_xlfn.XLOOKUP(Tabla15[[#This Row],[cedula]],TCARRERA[CEDULA],TCARRERA[CATEGORIA DEL SERVIDOR],0)</f>
        <v>CARRERA ADMINISTRATIVA</v>
      </c>
      <c r="J66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62" s="48" t="str">
        <f>IF(ISTEXT(Tabla15[[#This Row],[CARRERA]]),Tabla15[[#This Row],[CARRERA]],Tabla15[[#This Row],[STATUS]])</f>
        <v>CARRERA ADMINISTRATIVA</v>
      </c>
      <c r="L662" s="57">
        <v>75000</v>
      </c>
      <c r="M662" s="61">
        <v>6006.89</v>
      </c>
      <c r="N662" s="60">
        <v>2280</v>
      </c>
      <c r="O662" s="60">
        <v>2152.5</v>
      </c>
      <c r="P662" s="25">
        <f>Tabla15[[#This Row],[sbruto]]-Tabla15[[#This Row],[ISR]]-Tabla15[[#This Row],[SFS]]-Tabla15[[#This Row],[AFP]]-Tabla15[[#This Row],[sneto]]</f>
        <v>17548.660000000003</v>
      </c>
      <c r="Q662" s="25">
        <v>47011.95</v>
      </c>
      <c r="R662" s="48" t="str">
        <f>_xlfn.XLOOKUP(Tabla15[[#This Row],[cedula]],Tabla8[Numero Documento],Tabla8[Gen])</f>
        <v>M</v>
      </c>
      <c r="S662" s="48" t="str">
        <f>_xlfn.XLOOKUP(Tabla15[[#This Row],[cedula]],Tabla8[Numero Documento],Tabla8[Lugar Funciones Codigo])</f>
        <v>01.83.02.00.01</v>
      </c>
    </row>
    <row r="663" spans="1:19" hidden="1">
      <c r="A663" s="48" t="s">
        <v>2539</v>
      </c>
      <c r="B663" s="48" t="s">
        <v>1315</v>
      </c>
      <c r="C663" s="48" t="s">
        <v>2574</v>
      </c>
      <c r="D663" s="48" t="str">
        <f>Tabla15[[#This Row],[cedula]]&amp;Tabla15[[#This Row],[prog]]&amp;LEFT(Tabla15[[#This Row],[TIPO]],3)</f>
        <v>0010301960013FIJ</v>
      </c>
      <c r="E663" s="48" t="s">
        <v>717</v>
      </c>
      <c r="F663" s="48" t="s">
        <v>718</v>
      </c>
      <c r="G663" s="48" t="s">
        <v>698</v>
      </c>
      <c r="H663" s="48" t="s">
        <v>11</v>
      </c>
      <c r="I663" s="73" t="str">
        <f>_xlfn.XLOOKUP(Tabla15[[#This Row],[cedula]],TCARRERA[CEDULA],TCARRERA[CATEGORIA DEL SERVIDOR],0)</f>
        <v>CARRERA ADMINISTRATIVA</v>
      </c>
      <c r="J66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48" t="str">
        <f>IF(ISTEXT(Tabla15[[#This Row],[CARRERA]]),Tabla15[[#This Row],[CARRERA]],Tabla15[[#This Row],[STATUS]])</f>
        <v>CARRERA ADMINISTRATIVA</v>
      </c>
      <c r="L663" s="57">
        <v>75000</v>
      </c>
      <c r="M663" s="60">
        <v>14955.94</v>
      </c>
      <c r="N663" s="57">
        <v>2280</v>
      </c>
      <c r="O663" s="57">
        <v>2152.5</v>
      </c>
      <c r="P663" s="25">
        <f>Tabla15[[#This Row],[sbruto]]-Tabla15[[#This Row],[ISR]]-Tabla15[[#This Row],[SFS]]-Tabla15[[#This Row],[AFP]]-Tabla15[[#This Row],[sneto]]</f>
        <v>20090.97</v>
      </c>
      <c r="Q663" s="25">
        <v>35520.589999999997</v>
      </c>
      <c r="R663" s="48" t="str">
        <f>_xlfn.XLOOKUP(Tabla15[[#This Row],[cedula]],Tabla8[Numero Documento],Tabla8[Gen])</f>
        <v>M</v>
      </c>
      <c r="S663" s="48" t="str">
        <f>_xlfn.XLOOKUP(Tabla15[[#This Row],[cedula]],Tabla8[Numero Documento],Tabla8[Lugar Funciones Codigo])</f>
        <v>01.83.02.00.01</v>
      </c>
    </row>
    <row r="664" spans="1:19" hidden="1">
      <c r="A664" s="48" t="s">
        <v>2539</v>
      </c>
      <c r="B664" s="48" t="s">
        <v>2220</v>
      </c>
      <c r="C664" s="48" t="s">
        <v>2574</v>
      </c>
      <c r="D664" s="48" t="str">
        <f>Tabla15[[#This Row],[cedula]]&amp;Tabla15[[#This Row],[prog]]&amp;LEFT(Tabla15[[#This Row],[TIPO]],3)</f>
        <v>0010881012813FIJ</v>
      </c>
      <c r="E664" s="48" t="s">
        <v>757</v>
      </c>
      <c r="F664" s="48" t="s">
        <v>453</v>
      </c>
      <c r="G664" s="48" t="s">
        <v>698</v>
      </c>
      <c r="H664" s="48" t="s">
        <v>11</v>
      </c>
      <c r="I664" s="73">
        <f>_xlfn.XLOOKUP(Tabla15[[#This Row],[cedula]],TCARRERA[CEDULA],TCARRERA[CATEGORIA DEL SERVIDOR],0)</f>
        <v>0</v>
      </c>
      <c r="J66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48" t="str">
        <f>IF(ISTEXT(Tabla15[[#This Row],[CARRERA]]),Tabla15[[#This Row],[CARRERA]],Tabla15[[#This Row],[STATUS]])</f>
        <v>FIJO</v>
      </c>
      <c r="L664" s="57">
        <v>75000</v>
      </c>
      <c r="M664" s="57">
        <v>6309.38</v>
      </c>
      <c r="N664" s="57">
        <v>2280</v>
      </c>
      <c r="O664" s="57">
        <v>2152.5</v>
      </c>
      <c r="P664" s="25">
        <f>Tabla15[[#This Row],[sbruto]]-Tabla15[[#This Row],[ISR]]-Tabla15[[#This Row],[SFS]]-Tabla15[[#This Row],[AFP]]-Tabla15[[#This Row],[sneto]]</f>
        <v>24.999999999992724</v>
      </c>
      <c r="Q664" s="25">
        <v>64233.120000000003</v>
      </c>
      <c r="R664" s="48" t="str">
        <f>_xlfn.XLOOKUP(Tabla15[[#This Row],[cedula]],Tabla8[Numero Documento],Tabla8[Gen])</f>
        <v>F</v>
      </c>
      <c r="S664" s="48" t="str">
        <f>_xlfn.XLOOKUP(Tabla15[[#This Row],[cedula]],Tabla8[Numero Documento],Tabla8[Lugar Funciones Codigo])</f>
        <v>01.83.02.00.01</v>
      </c>
    </row>
    <row r="665" spans="1:19">
      <c r="A665" s="48" t="s">
        <v>2538</v>
      </c>
      <c r="B665" s="48" t="s">
        <v>2361</v>
      </c>
      <c r="C665" s="48" t="s">
        <v>2570</v>
      </c>
      <c r="D665" s="48" t="str">
        <f>Tabla15[[#This Row],[cedula]]&amp;Tabla15[[#This Row],[prog]]&amp;LEFT(Tabla15[[#This Row],[TIPO]],3)</f>
        <v>0011651409201TEM</v>
      </c>
      <c r="E665" s="48" t="s">
        <v>892</v>
      </c>
      <c r="F665" s="48" t="s">
        <v>893</v>
      </c>
      <c r="G665" s="48" t="s">
        <v>698</v>
      </c>
      <c r="H665" s="48" t="s">
        <v>2795</v>
      </c>
      <c r="I665" s="73">
        <f>_xlfn.XLOOKUP(Tabla15[[#This Row],[cedula]],TCARRERA[CEDULA],TCARRERA[CATEGORIA DEL SERVIDOR],0)</f>
        <v>0</v>
      </c>
      <c r="J66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5" s="48" t="str">
        <f>IF(ISTEXT(Tabla15[[#This Row],[CARRERA]]),Tabla15[[#This Row],[CARRERA]],Tabla15[[#This Row],[STATUS]])</f>
        <v>TEMPORALES</v>
      </c>
      <c r="L665" s="57">
        <v>75000</v>
      </c>
      <c r="M665" s="59">
        <v>6309.38</v>
      </c>
      <c r="N665" s="57">
        <v>2280</v>
      </c>
      <c r="O665" s="57">
        <v>2152.5</v>
      </c>
      <c r="P665" s="25">
        <f>Tabla15[[#This Row],[sbruto]]-Tabla15[[#This Row],[ISR]]-Tabla15[[#This Row],[SFS]]-Tabla15[[#This Row],[AFP]]-Tabla15[[#This Row],[sneto]]</f>
        <v>24.999999999992724</v>
      </c>
      <c r="Q665" s="25">
        <v>64233.120000000003</v>
      </c>
      <c r="R665" s="48" t="str">
        <f>_xlfn.XLOOKUP(Tabla15[[#This Row],[cedula]],Tabla8[Numero Documento],Tabla8[Gen])</f>
        <v>M</v>
      </c>
      <c r="S665" s="48" t="str">
        <f>_xlfn.XLOOKUP(Tabla15[[#This Row],[cedula]],Tabla8[Numero Documento],Tabla8[Lugar Funciones Codigo])</f>
        <v>01.83.02.00.01</v>
      </c>
    </row>
    <row r="666" spans="1:19" hidden="1">
      <c r="A666" s="48" t="s">
        <v>2539</v>
      </c>
      <c r="B666" s="48" t="s">
        <v>1353</v>
      </c>
      <c r="C666" s="48" t="s">
        <v>2574</v>
      </c>
      <c r="D666" s="48" t="str">
        <f>Tabla15[[#This Row],[cedula]]&amp;Tabla15[[#This Row],[prog]]&amp;LEFT(Tabla15[[#This Row],[TIPO]],3)</f>
        <v>0010155005113FIJ</v>
      </c>
      <c r="E666" s="48" t="s">
        <v>760</v>
      </c>
      <c r="F666" s="48" t="s">
        <v>761</v>
      </c>
      <c r="G666" s="48" t="s">
        <v>698</v>
      </c>
      <c r="H666" s="48" t="s">
        <v>11</v>
      </c>
      <c r="I666" s="73" t="str">
        <f>_xlfn.XLOOKUP(Tabla15[[#This Row],[cedula]],TCARRERA[CEDULA],TCARRERA[CATEGORIA DEL SERVIDOR],0)</f>
        <v>CARRERA ADMINISTRATIVA</v>
      </c>
      <c r="J66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48" t="str">
        <f>IF(ISTEXT(Tabla15[[#This Row],[CARRERA]]),Tabla15[[#This Row],[CARRERA]],Tabla15[[#This Row],[STATUS]])</f>
        <v>CARRERA ADMINISTRATIVA</v>
      </c>
      <c r="L666" s="57">
        <v>75000</v>
      </c>
      <c r="M666" s="59">
        <v>5704.4</v>
      </c>
      <c r="N666" s="57">
        <v>2280</v>
      </c>
      <c r="O666" s="57">
        <v>2152.5</v>
      </c>
      <c r="P666" s="25">
        <f>Tabla15[[#This Row],[sbruto]]-Tabla15[[#This Row],[ISR]]-Tabla15[[#This Row],[SFS]]-Tabla15[[#This Row],[AFP]]-Tabla15[[#This Row],[sneto]]</f>
        <v>5685.9000000000087</v>
      </c>
      <c r="Q666" s="25">
        <v>59177.2</v>
      </c>
      <c r="R666" s="48" t="str">
        <f>_xlfn.XLOOKUP(Tabla15[[#This Row],[cedula]],Tabla8[Numero Documento],Tabla8[Gen])</f>
        <v>M</v>
      </c>
      <c r="S666" s="48" t="str">
        <f>_xlfn.XLOOKUP(Tabla15[[#This Row],[cedula]],Tabla8[Numero Documento],Tabla8[Lugar Funciones Codigo])</f>
        <v>01.83.02.00.01</v>
      </c>
    </row>
    <row r="667" spans="1:19">
      <c r="A667" s="48" t="s">
        <v>2538</v>
      </c>
      <c r="B667" s="48" t="s">
        <v>2731</v>
      </c>
      <c r="C667" s="48" t="s">
        <v>2570</v>
      </c>
      <c r="D667" s="48" t="str">
        <f>Tabla15[[#This Row],[cedula]]&amp;Tabla15[[#This Row],[prog]]&amp;LEFT(Tabla15[[#This Row],[TIPO]],3)</f>
        <v>0011568925901TEM</v>
      </c>
      <c r="E667" s="48" t="s">
        <v>2700</v>
      </c>
      <c r="F667" s="48" t="s">
        <v>2701</v>
      </c>
      <c r="G667" s="48" t="s">
        <v>698</v>
      </c>
      <c r="H667" s="48" t="s">
        <v>2795</v>
      </c>
      <c r="I667" s="73">
        <f>_xlfn.XLOOKUP(Tabla15[[#This Row],[cedula]],TCARRERA[CEDULA],TCARRERA[CATEGORIA DEL SERVIDOR],0)</f>
        <v>0</v>
      </c>
      <c r="J667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7" s="48" t="str">
        <f>IF(ISTEXT(Tabla15[[#This Row],[CARRERA]]),Tabla15[[#This Row],[CARRERA]],Tabla15[[#This Row],[STATUS]])</f>
        <v>TEMPORALES</v>
      </c>
      <c r="L667" s="57">
        <v>70000</v>
      </c>
      <c r="M667" s="61">
        <v>5368.48</v>
      </c>
      <c r="N667" s="57">
        <v>2128</v>
      </c>
      <c r="O667" s="57">
        <v>2009</v>
      </c>
      <c r="P667" s="25">
        <f>Tabla15[[#This Row],[sbruto]]-Tabla15[[#This Row],[ISR]]-Tabla15[[#This Row],[SFS]]-Tabla15[[#This Row],[AFP]]-Tabla15[[#This Row],[sneto]]</f>
        <v>25.000000000007276</v>
      </c>
      <c r="Q667" s="25">
        <v>60469.52</v>
      </c>
      <c r="R667" s="48" t="str">
        <f>_xlfn.XLOOKUP(Tabla15[[#This Row],[cedula]],Tabla8[Numero Documento],Tabla8[Gen])</f>
        <v>F</v>
      </c>
      <c r="S667" s="48" t="str">
        <f>_xlfn.XLOOKUP(Tabla15[[#This Row],[cedula]],Tabla8[Numero Documento],Tabla8[Lugar Funciones Codigo])</f>
        <v>01.83.02.00.01</v>
      </c>
    </row>
    <row r="668" spans="1:19" hidden="1">
      <c r="A668" s="48" t="s">
        <v>2539</v>
      </c>
      <c r="B668" s="48" t="s">
        <v>1355</v>
      </c>
      <c r="C668" s="48" t="s">
        <v>2574</v>
      </c>
      <c r="D668" s="48" t="str">
        <f>Tabla15[[#This Row],[cedula]]&amp;Tabla15[[#This Row],[prog]]&amp;LEFT(Tabla15[[#This Row],[TIPO]],3)</f>
        <v>0010163762713FIJ</v>
      </c>
      <c r="E668" s="48" t="s">
        <v>767</v>
      </c>
      <c r="F668" s="48" t="s">
        <v>768</v>
      </c>
      <c r="G668" s="48" t="s">
        <v>698</v>
      </c>
      <c r="H668" s="48" t="s">
        <v>11</v>
      </c>
      <c r="I668" s="73" t="str">
        <f>_xlfn.XLOOKUP(Tabla15[[#This Row],[cedula]],TCARRERA[CEDULA],TCARRERA[CATEGORIA DEL SERVIDOR],0)</f>
        <v>CARRERA ADMINISTRATIVA</v>
      </c>
      <c r="J668" s="74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48" t="str">
        <f>IF(ISTEXT(Tabla15[[#This Row],[CARRERA]]),Tabla15[[#This Row],[CARRERA]],Tabla15[[#This Row],[STATUS]])</f>
        <v>CARRERA ADMINISTRATIVA</v>
      </c>
      <c r="L668" s="57">
        <v>70000</v>
      </c>
      <c r="M668" s="61">
        <v>5368.48</v>
      </c>
      <c r="N668" s="57">
        <v>2128</v>
      </c>
      <c r="O668" s="57">
        <v>2009</v>
      </c>
      <c r="P668" s="25">
        <f>Tabla15[[#This Row],[sbruto]]-Tabla15[[#This Row],[ISR]]-Tabla15[[#This Row],[SFS]]-Tabla15[[#This Row],[AFP]]-Tabla15[[#This Row],[sneto]]</f>
        <v>2221.0000000000073</v>
      </c>
      <c r="Q668" s="25">
        <v>58273.52</v>
      </c>
      <c r="R668" s="48" t="str">
        <f>_xlfn.XLOOKUP(Tabla15[[#This Row],[cedula]],Tabla8[Numero Documento],Tabla8[Gen])</f>
        <v>M</v>
      </c>
      <c r="S668" s="48" t="str">
        <f>_xlfn.XLOOKUP(Tabla15[[#This Row],[cedula]],Tabla8[Numero Documento],Tabla8[Lugar Funciones Codigo])</f>
        <v>01.83.02.00.01</v>
      </c>
    </row>
    <row r="669" spans="1:19" hidden="1">
      <c r="A669" s="48" t="s">
        <v>2539</v>
      </c>
      <c r="B669" s="48" t="s">
        <v>1318</v>
      </c>
      <c r="C669" s="48" t="s">
        <v>2574</v>
      </c>
      <c r="D669" s="48" t="str">
        <f>Tabla15[[#This Row],[cedula]]&amp;Tabla15[[#This Row],[prog]]&amp;LEFT(Tabla15[[#This Row],[TIPO]],3)</f>
        <v>0010382788713FIJ</v>
      </c>
      <c r="E669" s="48" t="s">
        <v>723</v>
      </c>
      <c r="F669" s="48" t="s">
        <v>724</v>
      </c>
      <c r="G669" s="48" t="s">
        <v>698</v>
      </c>
      <c r="H669" s="48" t="s">
        <v>11</v>
      </c>
      <c r="I669" s="73" t="str">
        <f>_xlfn.XLOOKUP(Tabla15[[#This Row],[cedula]],TCARRERA[CEDULA],TCARRERA[CATEGORIA DEL SERVIDOR],0)</f>
        <v>CARRERA ADMINISTRATIVA</v>
      </c>
      <c r="J66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48" t="str">
        <f>IF(ISTEXT(Tabla15[[#This Row],[CARRERA]]),Tabla15[[#This Row],[CARRERA]],Tabla15[[#This Row],[STATUS]])</f>
        <v>CARRERA ADMINISTRATIVA</v>
      </c>
      <c r="L669" s="57">
        <v>60000</v>
      </c>
      <c r="M669" s="60">
        <v>3184.19</v>
      </c>
      <c r="N669" s="57">
        <v>1824</v>
      </c>
      <c r="O669" s="57">
        <v>1722</v>
      </c>
      <c r="P669" s="25">
        <f>Tabla15[[#This Row],[sbruto]]-Tabla15[[#This Row],[ISR]]-Tabla15[[#This Row],[SFS]]-Tabla15[[#This Row],[AFP]]-Tabla15[[#This Row],[sneto]]</f>
        <v>33485.509999999995</v>
      </c>
      <c r="Q669" s="25">
        <v>19784.3</v>
      </c>
      <c r="R669" s="48" t="str">
        <f>_xlfn.XLOOKUP(Tabla15[[#This Row],[cedula]],Tabla8[Numero Documento],Tabla8[Gen])</f>
        <v>F</v>
      </c>
      <c r="S669" s="48" t="str">
        <f>_xlfn.XLOOKUP(Tabla15[[#This Row],[cedula]],Tabla8[Numero Documento],Tabla8[Lugar Funciones Codigo])</f>
        <v>01.83.02.00.01</v>
      </c>
    </row>
    <row r="670" spans="1:19" hidden="1">
      <c r="A670" s="48" t="s">
        <v>2539</v>
      </c>
      <c r="B670" s="48" t="s">
        <v>1323</v>
      </c>
      <c r="C670" s="48" t="s">
        <v>2574</v>
      </c>
      <c r="D670" s="48" t="str">
        <f>Tabla15[[#This Row],[cedula]]&amp;Tabla15[[#This Row],[prog]]&amp;LEFT(Tabla15[[#This Row],[TIPO]],3)</f>
        <v>0010106630613FIJ</v>
      </c>
      <c r="E670" s="48" t="s">
        <v>739</v>
      </c>
      <c r="F670" s="48" t="s">
        <v>740</v>
      </c>
      <c r="G670" s="48" t="s">
        <v>698</v>
      </c>
      <c r="H670" s="48" t="s">
        <v>11</v>
      </c>
      <c r="I670" s="73" t="str">
        <f>_xlfn.XLOOKUP(Tabla15[[#This Row],[cedula]],TCARRERA[CEDULA],TCARRERA[CATEGORIA DEL SERVIDOR],0)</f>
        <v>CARRERA ADMINISTRATIVA</v>
      </c>
      <c r="J67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48" t="str">
        <f>IF(ISTEXT(Tabla15[[#This Row],[CARRERA]]),Tabla15[[#This Row],[CARRERA]],Tabla15[[#This Row],[STATUS]])</f>
        <v>CARRERA ADMINISTRATIVA</v>
      </c>
      <c r="L670" s="57">
        <v>60000</v>
      </c>
      <c r="M670" s="61">
        <v>3486.68</v>
      </c>
      <c r="N670" s="57">
        <v>1824</v>
      </c>
      <c r="O670" s="57">
        <v>1722</v>
      </c>
      <c r="P670" s="25">
        <f>Tabla15[[#This Row],[sbruto]]-Tabla15[[#This Row],[ISR]]-Tabla15[[#This Row],[SFS]]-Tabla15[[#This Row],[AFP]]-Tabla15[[#This Row],[sneto]]</f>
        <v>375</v>
      </c>
      <c r="Q670" s="25">
        <v>52592.32</v>
      </c>
      <c r="R670" s="48" t="str">
        <f>_xlfn.XLOOKUP(Tabla15[[#This Row],[cedula]],Tabla8[Numero Documento],Tabla8[Gen])</f>
        <v>F</v>
      </c>
      <c r="S670" s="48" t="str">
        <f>_xlfn.XLOOKUP(Tabla15[[#This Row],[cedula]],Tabla8[Numero Documento],Tabla8[Lugar Funciones Codigo])</f>
        <v>01.83.02.00.01</v>
      </c>
    </row>
    <row r="671" spans="1:19" hidden="1">
      <c r="A671" s="48" t="s">
        <v>2539</v>
      </c>
      <c r="B671" s="48" t="s">
        <v>1320</v>
      </c>
      <c r="C671" s="48" t="s">
        <v>2574</v>
      </c>
      <c r="D671" s="48" t="str">
        <f>Tabla15[[#This Row],[cedula]]&amp;Tabla15[[#This Row],[prog]]&amp;LEFT(Tabla15[[#This Row],[TIPO]],3)</f>
        <v>0010280880513FIJ</v>
      </c>
      <c r="E671" s="48" t="s">
        <v>729</v>
      </c>
      <c r="F671" s="48" t="s">
        <v>30</v>
      </c>
      <c r="G671" s="48" t="s">
        <v>698</v>
      </c>
      <c r="H671" s="48" t="s">
        <v>11</v>
      </c>
      <c r="I671" s="73" t="str">
        <f>_xlfn.XLOOKUP(Tabla15[[#This Row],[cedula]],TCARRERA[CEDULA],TCARRERA[CATEGORIA DEL SERVIDOR],0)</f>
        <v>CARRERA ADMINISTRATIVA</v>
      </c>
      <c r="J67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1" s="48" t="str">
        <f>IF(ISTEXT(Tabla15[[#This Row],[CARRERA]]),Tabla15[[#This Row],[CARRERA]],Tabla15[[#This Row],[STATUS]])</f>
        <v>CARRERA ADMINISTRATIVA</v>
      </c>
      <c r="L671" s="57">
        <v>55000</v>
      </c>
      <c r="M671" s="61">
        <v>2332.81</v>
      </c>
      <c r="N671" s="57">
        <v>1672</v>
      </c>
      <c r="O671" s="57">
        <v>1578.5</v>
      </c>
      <c r="P671" s="25">
        <f>Tabla15[[#This Row],[sbruto]]-Tabla15[[#This Row],[ISR]]-Tabla15[[#This Row],[SFS]]-Tabla15[[#This Row],[AFP]]-Tabla15[[#This Row],[sneto]]</f>
        <v>3283.4500000000044</v>
      </c>
      <c r="Q671" s="25">
        <v>46133.24</v>
      </c>
      <c r="R671" s="48" t="str">
        <f>_xlfn.XLOOKUP(Tabla15[[#This Row],[cedula]],Tabla8[Numero Documento],Tabla8[Gen])</f>
        <v>M</v>
      </c>
      <c r="S671" s="48" t="str">
        <f>_xlfn.XLOOKUP(Tabla15[[#This Row],[cedula]],Tabla8[Numero Documento],Tabla8[Lugar Funciones Codigo])</f>
        <v>01.83.02.00.01</v>
      </c>
    </row>
    <row r="672" spans="1:19" hidden="1">
      <c r="A672" s="48" t="s">
        <v>2539</v>
      </c>
      <c r="B672" s="48" t="s">
        <v>2170</v>
      </c>
      <c r="C672" s="48" t="s">
        <v>2574</v>
      </c>
      <c r="D672" s="48" t="str">
        <f>Tabla15[[#This Row],[cedula]]&amp;Tabla15[[#This Row],[prog]]&amp;LEFT(Tabla15[[#This Row],[TIPO]],3)</f>
        <v>0010653807713FIJ</v>
      </c>
      <c r="E672" s="48" t="s">
        <v>731</v>
      </c>
      <c r="F672" s="48" t="s">
        <v>732</v>
      </c>
      <c r="G672" s="48" t="s">
        <v>698</v>
      </c>
      <c r="H672" s="48" t="s">
        <v>11</v>
      </c>
      <c r="I672" s="73">
        <f>_xlfn.XLOOKUP(Tabla15[[#This Row],[cedula]],TCARRERA[CEDULA],TCARRERA[CATEGORIA DEL SERVIDOR],0)</f>
        <v>0</v>
      </c>
      <c r="J67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72" s="48" t="str">
        <f>IF(ISTEXT(Tabla15[[#This Row],[CARRERA]]),Tabla15[[#This Row],[CARRERA]],Tabla15[[#This Row],[STATUS]])</f>
        <v>FIJO</v>
      </c>
      <c r="L672" s="57">
        <v>55000</v>
      </c>
      <c r="M672" s="59">
        <v>2559.6799999999998</v>
      </c>
      <c r="N672" s="57">
        <v>1672</v>
      </c>
      <c r="O672" s="57">
        <v>1578.5</v>
      </c>
      <c r="P672" s="25">
        <f>Tabla15[[#This Row],[sbruto]]-Tabla15[[#This Row],[ISR]]-Tabla15[[#This Row],[SFS]]-Tabla15[[#This Row],[AFP]]-Tabla15[[#This Row],[sneto]]</f>
        <v>75</v>
      </c>
      <c r="Q672" s="25">
        <v>49114.82</v>
      </c>
      <c r="R672" s="48" t="str">
        <f>_xlfn.XLOOKUP(Tabla15[[#This Row],[cedula]],Tabla8[Numero Documento],Tabla8[Gen])</f>
        <v>F</v>
      </c>
      <c r="S672" s="48" t="str">
        <f>_xlfn.XLOOKUP(Tabla15[[#This Row],[cedula]],Tabla8[Numero Documento],Tabla8[Lugar Funciones Codigo])</f>
        <v>01.83.02.00.01</v>
      </c>
    </row>
    <row r="673" spans="1:19" hidden="1">
      <c r="A673" s="48" t="s">
        <v>2539</v>
      </c>
      <c r="B673" s="48" t="s">
        <v>1337</v>
      </c>
      <c r="C673" s="48" t="s">
        <v>2574</v>
      </c>
      <c r="D673" s="48" t="str">
        <f>Tabla15[[#This Row],[cedula]]&amp;Tabla15[[#This Row],[prog]]&amp;LEFT(Tabla15[[#This Row],[TIPO]],3)</f>
        <v>0010527901213FIJ</v>
      </c>
      <c r="E673" s="48" t="s">
        <v>751</v>
      </c>
      <c r="F673" s="48" t="s">
        <v>752</v>
      </c>
      <c r="G673" s="48" t="s">
        <v>698</v>
      </c>
      <c r="H673" s="48" t="s">
        <v>11</v>
      </c>
      <c r="I673" s="73" t="str">
        <f>_xlfn.XLOOKUP(Tabla15[[#This Row],[cedula]],TCARRERA[CEDULA],TCARRERA[CATEGORIA DEL SERVIDOR],0)</f>
        <v>CARRERA ADMINISTRATIVA</v>
      </c>
      <c r="J67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73" s="48" t="str">
        <f>IF(ISTEXT(Tabla15[[#This Row],[CARRERA]]),Tabla15[[#This Row],[CARRERA]],Tabla15[[#This Row],[STATUS]])</f>
        <v>CARRERA ADMINISTRATIVA</v>
      </c>
      <c r="L673" s="57">
        <v>55000</v>
      </c>
      <c r="M673" s="61">
        <v>2559.6799999999998</v>
      </c>
      <c r="N673" s="57">
        <v>1672</v>
      </c>
      <c r="O673" s="57">
        <v>1578.5</v>
      </c>
      <c r="P673" s="25">
        <f>Tabla15[[#This Row],[sbruto]]-Tabla15[[#This Row],[ISR]]-Tabla15[[#This Row],[SFS]]-Tabla15[[#This Row],[AFP]]-Tabla15[[#This Row],[sneto]]</f>
        <v>6852.3399999999965</v>
      </c>
      <c r="Q673" s="25">
        <v>42337.48</v>
      </c>
      <c r="R673" s="48" t="str">
        <f>_xlfn.XLOOKUP(Tabla15[[#This Row],[cedula]],Tabla8[Numero Documento],Tabla8[Gen])</f>
        <v>F</v>
      </c>
      <c r="S673" s="48" t="str">
        <f>_xlfn.XLOOKUP(Tabla15[[#This Row],[cedula]],Tabla8[Numero Documento],Tabla8[Lugar Funciones Codigo])</f>
        <v>01.83.02.00.01</v>
      </c>
    </row>
    <row r="674" spans="1:19" hidden="1">
      <c r="A674" s="48" t="s">
        <v>2539</v>
      </c>
      <c r="B674" s="48" t="s">
        <v>1354</v>
      </c>
      <c r="C674" s="48" t="s">
        <v>2574</v>
      </c>
      <c r="D674" s="48" t="str">
        <f>Tabla15[[#This Row],[cedula]]&amp;Tabla15[[#This Row],[prog]]&amp;LEFT(Tabla15[[#This Row],[TIPO]],3)</f>
        <v>0010249035613FIJ</v>
      </c>
      <c r="E674" s="48" t="s">
        <v>764</v>
      </c>
      <c r="F674" s="48" t="s">
        <v>765</v>
      </c>
      <c r="G674" s="48" t="s">
        <v>698</v>
      </c>
      <c r="H674" s="48" t="s">
        <v>11</v>
      </c>
      <c r="I674" s="73" t="str">
        <f>_xlfn.XLOOKUP(Tabla15[[#This Row],[cedula]],TCARRERA[CEDULA],TCARRERA[CATEGORIA DEL SERVIDOR],0)</f>
        <v>CARRERA ADMINISTRATIVA</v>
      </c>
      <c r="J67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48" t="str">
        <f>IF(ISTEXT(Tabla15[[#This Row],[CARRERA]]),Tabla15[[#This Row],[CARRERA]],Tabla15[[#This Row],[STATUS]])</f>
        <v>CARRERA ADMINISTRATIVA</v>
      </c>
      <c r="L674" s="57">
        <v>55000</v>
      </c>
      <c r="M674" s="61">
        <v>2559.6799999999998</v>
      </c>
      <c r="N674" s="57">
        <v>1672</v>
      </c>
      <c r="O674" s="57">
        <v>1578.5</v>
      </c>
      <c r="P674" s="25">
        <f>Tabla15[[#This Row],[sbruto]]-Tabla15[[#This Row],[ISR]]-Tabla15[[#This Row],[SFS]]-Tabla15[[#This Row],[AFP]]-Tabla15[[#This Row],[sneto]]</f>
        <v>38018.300000000003</v>
      </c>
      <c r="Q674" s="25">
        <v>11171.52</v>
      </c>
      <c r="R674" s="48" t="str">
        <f>_xlfn.XLOOKUP(Tabla15[[#This Row],[cedula]],Tabla8[Numero Documento],Tabla8[Gen])</f>
        <v>M</v>
      </c>
      <c r="S674" s="48" t="str">
        <f>_xlfn.XLOOKUP(Tabla15[[#This Row],[cedula]],Tabla8[Numero Documento],Tabla8[Lugar Funciones Codigo])</f>
        <v>01.83.02.00.01</v>
      </c>
    </row>
    <row r="675" spans="1:19" hidden="1">
      <c r="A675" s="48" t="s">
        <v>2539</v>
      </c>
      <c r="B675" s="48" t="s">
        <v>2239</v>
      </c>
      <c r="C675" s="48" t="s">
        <v>2574</v>
      </c>
      <c r="D675" s="48" t="str">
        <f>Tabla15[[#This Row],[cedula]]&amp;Tabla15[[#This Row],[prog]]&amp;LEFT(Tabla15[[#This Row],[TIPO]],3)</f>
        <v>0011104415213FIJ</v>
      </c>
      <c r="E675" s="48" t="s">
        <v>766</v>
      </c>
      <c r="F675" s="48" t="s">
        <v>32</v>
      </c>
      <c r="G675" s="48" t="s">
        <v>698</v>
      </c>
      <c r="H675" s="48" t="s">
        <v>11</v>
      </c>
      <c r="I675" s="73">
        <f>_xlfn.XLOOKUP(Tabla15[[#This Row],[cedula]],TCARRERA[CEDULA],TCARRERA[CATEGORIA DEL SERVIDOR],0)</f>
        <v>0</v>
      </c>
      <c r="J67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75" s="48" t="str">
        <f>IF(ISTEXT(Tabla15[[#This Row],[CARRERA]]),Tabla15[[#This Row],[CARRERA]],Tabla15[[#This Row],[STATUS]])</f>
        <v>FIJO</v>
      </c>
      <c r="L675" s="57">
        <v>55000</v>
      </c>
      <c r="M675" s="58">
        <v>2559.6799999999998</v>
      </c>
      <c r="N675" s="57">
        <v>1672</v>
      </c>
      <c r="O675" s="57">
        <v>1578.5</v>
      </c>
      <c r="P675" s="25">
        <f>Tabla15[[#This Row],[sbruto]]-Tabla15[[#This Row],[ISR]]-Tabla15[[#This Row],[SFS]]-Tabla15[[#This Row],[AFP]]-Tabla15[[#This Row],[sneto]]</f>
        <v>2221</v>
      </c>
      <c r="Q675" s="25">
        <v>46968.82</v>
      </c>
      <c r="R675" s="48" t="str">
        <f>_xlfn.XLOOKUP(Tabla15[[#This Row],[cedula]],Tabla8[Numero Documento],Tabla8[Gen])</f>
        <v>M</v>
      </c>
      <c r="S675" s="48" t="str">
        <f>_xlfn.XLOOKUP(Tabla15[[#This Row],[cedula]],Tabla8[Numero Documento],Tabla8[Lugar Funciones Codigo])</f>
        <v>01.83.02.00.01</v>
      </c>
    </row>
    <row r="676" spans="1:19" hidden="1">
      <c r="A676" s="48" t="s">
        <v>2539</v>
      </c>
      <c r="B676" s="48" t="s">
        <v>3250</v>
      </c>
      <c r="C676" s="48" t="s">
        <v>2574</v>
      </c>
      <c r="D676" s="48" t="str">
        <f>Tabla15[[#This Row],[cedula]]&amp;Tabla15[[#This Row],[prog]]&amp;LEFT(Tabla15[[#This Row],[TIPO]],3)</f>
        <v>0010909895413FIJ</v>
      </c>
      <c r="E676" s="48" t="s">
        <v>3271</v>
      </c>
      <c r="F676" s="48" t="s">
        <v>32</v>
      </c>
      <c r="G676" s="48" t="s">
        <v>698</v>
      </c>
      <c r="H676" s="48" t="s">
        <v>11</v>
      </c>
      <c r="I676" s="73">
        <f>_xlfn.XLOOKUP(Tabla15[[#This Row],[cedula]],TCARRERA[CEDULA],TCARRERA[CATEGORIA DEL SERVIDOR],0)</f>
        <v>0</v>
      </c>
      <c r="J67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76" s="48" t="str">
        <f>IF(ISTEXT(Tabla15[[#This Row],[CARRERA]]),Tabla15[[#This Row],[CARRERA]],Tabla15[[#This Row],[STATUS]])</f>
        <v>FIJO</v>
      </c>
      <c r="L676" s="57">
        <v>55000</v>
      </c>
      <c r="M676" s="58">
        <v>2559.6799999999998</v>
      </c>
      <c r="N676" s="57">
        <v>1672</v>
      </c>
      <c r="O676" s="57">
        <v>1578.5</v>
      </c>
      <c r="P676" s="25">
        <f>Tabla15[[#This Row],[sbruto]]-Tabla15[[#This Row],[ISR]]-Tabla15[[#This Row],[SFS]]-Tabla15[[#This Row],[AFP]]-Tabla15[[#This Row],[sneto]]</f>
        <v>25</v>
      </c>
      <c r="Q676" s="25">
        <v>49164.82</v>
      </c>
      <c r="R676" s="48" t="str">
        <f>_xlfn.XLOOKUP(Tabla15[[#This Row],[cedula]],Tabla8[Numero Documento],Tabla8[Gen])</f>
        <v>F</v>
      </c>
      <c r="S676" s="48" t="str">
        <f>_xlfn.XLOOKUP(Tabla15[[#This Row],[cedula]],Tabla8[Numero Documento],Tabla8[Lugar Funciones Codigo])</f>
        <v>01.83.02.00.01</v>
      </c>
    </row>
    <row r="677" spans="1:19" hidden="1">
      <c r="A677" s="48" t="s">
        <v>2539</v>
      </c>
      <c r="B677" s="48" t="s">
        <v>2138</v>
      </c>
      <c r="C677" s="48" t="s">
        <v>2574</v>
      </c>
      <c r="D677" s="48" t="str">
        <f>Tabla15[[#This Row],[cedula]]&amp;Tabla15[[#This Row],[prog]]&amp;LEFT(Tabla15[[#This Row],[TIPO]],3)</f>
        <v>0010959355813FIJ</v>
      </c>
      <c r="E677" s="48" t="s">
        <v>719</v>
      </c>
      <c r="F677" s="48" t="s">
        <v>22</v>
      </c>
      <c r="G677" s="48" t="s">
        <v>698</v>
      </c>
      <c r="H677" s="48" t="s">
        <v>11</v>
      </c>
      <c r="I677" s="73">
        <f>_xlfn.XLOOKUP(Tabla15[[#This Row],[cedula]],TCARRERA[CEDULA],TCARRERA[CATEGORIA DEL SERVIDOR],0)</f>
        <v>0</v>
      </c>
      <c r="J67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7" s="48" t="str">
        <f>IF(ISTEXT(Tabla15[[#This Row],[CARRERA]]),Tabla15[[#This Row],[CARRERA]],Tabla15[[#This Row],[STATUS]])</f>
        <v>ESTATUTO SIMPLIFICADO</v>
      </c>
      <c r="L677" s="57">
        <v>45000</v>
      </c>
      <c r="M677" s="61">
        <v>1148.33</v>
      </c>
      <c r="N677" s="57">
        <v>1368</v>
      </c>
      <c r="O677" s="57">
        <v>1291.5</v>
      </c>
      <c r="P677" s="25">
        <f>Tabla15[[#This Row],[sbruto]]-Tabla15[[#This Row],[ISR]]-Tabla15[[#This Row],[SFS]]-Tabla15[[#This Row],[AFP]]-Tabla15[[#This Row],[sneto]]</f>
        <v>28891.19</v>
      </c>
      <c r="Q677" s="25">
        <v>12300.98</v>
      </c>
      <c r="R677" s="48" t="str">
        <f>_xlfn.XLOOKUP(Tabla15[[#This Row],[cedula]],Tabla8[Numero Documento],Tabla8[Gen])</f>
        <v>M</v>
      </c>
      <c r="S677" s="48" t="str">
        <f>_xlfn.XLOOKUP(Tabla15[[#This Row],[cedula]],Tabla8[Numero Documento],Tabla8[Lugar Funciones Codigo])</f>
        <v>01.83.02.00.01</v>
      </c>
    </row>
    <row r="678" spans="1:19" hidden="1">
      <c r="A678" s="48" t="s">
        <v>2539</v>
      </c>
      <c r="B678" s="48" t="s">
        <v>2874</v>
      </c>
      <c r="C678" s="48" t="s">
        <v>2574</v>
      </c>
      <c r="D678" s="48" t="str">
        <f>Tabla15[[#This Row],[cedula]]&amp;Tabla15[[#This Row],[prog]]&amp;LEFT(Tabla15[[#This Row],[TIPO]],3)</f>
        <v>2240070667113FIJ</v>
      </c>
      <c r="E678" s="48" t="s">
        <v>2873</v>
      </c>
      <c r="F678" s="48" t="s">
        <v>687</v>
      </c>
      <c r="G678" s="48" t="s">
        <v>698</v>
      </c>
      <c r="H678" s="48" t="s">
        <v>11</v>
      </c>
      <c r="I678" s="73">
        <f>_xlfn.XLOOKUP(Tabla15[[#This Row],[cedula]],TCARRERA[CEDULA],TCARRERA[CATEGORIA DEL SERVIDOR],0)</f>
        <v>0</v>
      </c>
      <c r="J67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78" s="48" t="str">
        <f>IF(ISTEXT(Tabla15[[#This Row],[CARRERA]]),Tabla15[[#This Row],[CARRERA]],Tabla15[[#This Row],[STATUS]])</f>
        <v>FIJO</v>
      </c>
      <c r="L678" s="57">
        <v>40000</v>
      </c>
      <c r="M678" s="60">
        <v>442.65</v>
      </c>
      <c r="N678" s="60">
        <v>1216</v>
      </c>
      <c r="O678" s="60">
        <v>1148</v>
      </c>
      <c r="P678" s="25">
        <f>Tabla15[[#This Row],[sbruto]]-Tabla15[[#This Row],[ISR]]-Tabla15[[#This Row],[SFS]]-Tabla15[[#This Row],[AFP]]-Tabla15[[#This Row],[sneto]]</f>
        <v>25</v>
      </c>
      <c r="Q678" s="25">
        <v>37168.35</v>
      </c>
      <c r="R678" s="48" t="str">
        <f>_xlfn.XLOOKUP(Tabla15[[#This Row],[cedula]],Tabla8[Numero Documento],Tabla8[Gen])</f>
        <v>M</v>
      </c>
      <c r="S678" s="48" t="str">
        <f>_xlfn.XLOOKUP(Tabla15[[#This Row],[cedula]],Tabla8[Numero Documento],Tabla8[Lugar Funciones Codigo])</f>
        <v>01.83.02.00.01</v>
      </c>
    </row>
    <row r="679" spans="1:19" hidden="1">
      <c r="A679" s="48" t="s">
        <v>2539</v>
      </c>
      <c r="B679" s="48" t="s">
        <v>2219</v>
      </c>
      <c r="C679" s="48" t="s">
        <v>2574</v>
      </c>
      <c r="D679" s="48" t="str">
        <f>Tabla15[[#This Row],[cedula]]&amp;Tabla15[[#This Row],[prog]]&amp;LEFT(Tabla15[[#This Row],[TIPO]],3)</f>
        <v>2230094808413FIJ</v>
      </c>
      <c r="E679" s="48" t="s">
        <v>755</v>
      </c>
      <c r="F679" s="48" t="s">
        <v>36</v>
      </c>
      <c r="G679" s="48" t="s">
        <v>698</v>
      </c>
      <c r="H679" s="48" t="s">
        <v>11</v>
      </c>
      <c r="I679" s="73">
        <f>_xlfn.XLOOKUP(Tabla15[[#This Row],[cedula]],TCARRERA[CEDULA],TCARRERA[CATEGORIA DEL SERVIDOR],0)</f>
        <v>0</v>
      </c>
      <c r="J67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79" s="48" t="str">
        <f>IF(ISTEXT(Tabla15[[#This Row],[CARRERA]]),Tabla15[[#This Row],[CARRERA]],Tabla15[[#This Row],[STATUS]])</f>
        <v>FIJO</v>
      </c>
      <c r="L679" s="57">
        <v>40000</v>
      </c>
      <c r="M679" s="59">
        <v>442.65</v>
      </c>
      <c r="N679" s="57">
        <v>1216</v>
      </c>
      <c r="O679" s="57">
        <v>1148</v>
      </c>
      <c r="P679" s="25">
        <f>Tabla15[[#This Row],[sbruto]]-Tabla15[[#This Row],[ISR]]-Tabla15[[#This Row],[SFS]]-Tabla15[[#This Row],[AFP]]-Tabla15[[#This Row],[sneto]]</f>
        <v>325</v>
      </c>
      <c r="Q679" s="25">
        <v>36868.35</v>
      </c>
      <c r="R679" s="48" t="str">
        <f>_xlfn.XLOOKUP(Tabla15[[#This Row],[cedula]],Tabla8[Numero Documento],Tabla8[Gen])</f>
        <v>M</v>
      </c>
      <c r="S679" s="48" t="str">
        <f>_xlfn.XLOOKUP(Tabla15[[#This Row],[cedula]],Tabla8[Numero Documento],Tabla8[Lugar Funciones Codigo])</f>
        <v>01.83.02.00.01</v>
      </c>
    </row>
    <row r="680" spans="1:19" hidden="1">
      <c r="A680" s="48" t="s">
        <v>2539</v>
      </c>
      <c r="B680" s="48" t="s">
        <v>2872</v>
      </c>
      <c r="C680" s="48" t="s">
        <v>2574</v>
      </c>
      <c r="D680" s="48" t="str">
        <f>Tabla15[[#This Row],[cedula]]&amp;Tabla15[[#This Row],[prog]]&amp;LEFT(Tabla15[[#This Row],[TIPO]],3)</f>
        <v>4022646614813FIJ</v>
      </c>
      <c r="E680" s="48" t="s">
        <v>2871</v>
      </c>
      <c r="F680" s="48" t="s">
        <v>22</v>
      </c>
      <c r="G680" s="48" t="s">
        <v>698</v>
      </c>
      <c r="H680" s="48" t="s">
        <v>11</v>
      </c>
      <c r="I680" s="73">
        <f>_xlfn.XLOOKUP(Tabla15[[#This Row],[cedula]],TCARRERA[CEDULA],TCARRERA[CATEGORIA DEL SERVIDOR],0)</f>
        <v>0</v>
      </c>
      <c r="J680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0" s="48" t="str">
        <f>IF(ISTEXT(Tabla15[[#This Row],[CARRERA]]),Tabla15[[#This Row],[CARRERA]],Tabla15[[#This Row],[STATUS]])</f>
        <v>ESTATUTO SIMPLIFICADO</v>
      </c>
      <c r="L680" s="57">
        <v>36000</v>
      </c>
      <c r="M680" s="61"/>
      <c r="N680" s="60">
        <v>1094.4000000000001</v>
      </c>
      <c r="O680" s="60">
        <v>1033.2</v>
      </c>
      <c r="P680" s="25">
        <f>Tabla15[[#This Row],[sbruto]]-Tabla15[[#This Row],[ISR]]-Tabla15[[#This Row],[SFS]]-Tabla15[[#This Row],[AFP]]-Tabla15[[#This Row],[sneto]]</f>
        <v>25</v>
      </c>
      <c r="Q680" s="25">
        <v>33847.4</v>
      </c>
      <c r="R680" s="48" t="str">
        <f>_xlfn.XLOOKUP(Tabla15[[#This Row],[cedula]],Tabla8[Numero Documento],Tabla8[Gen])</f>
        <v>M</v>
      </c>
      <c r="S680" s="48" t="str">
        <f>_xlfn.XLOOKUP(Tabla15[[#This Row],[cedula]],Tabla8[Numero Documento],Tabla8[Lugar Funciones Codigo])</f>
        <v>01.83.02.00.01</v>
      </c>
    </row>
    <row r="681" spans="1:19">
      <c r="A681" s="48" t="s">
        <v>2538</v>
      </c>
      <c r="B681" s="48" t="s">
        <v>2908</v>
      </c>
      <c r="C681" s="48" t="s">
        <v>2570</v>
      </c>
      <c r="D681" s="48" t="str">
        <f>Tabla15[[#This Row],[cedula]]&amp;Tabla15[[#This Row],[prog]]&amp;LEFT(Tabla15[[#This Row],[TIPO]],3)</f>
        <v>2290028827901TEM</v>
      </c>
      <c r="E681" s="48" t="s">
        <v>2907</v>
      </c>
      <c r="F681" s="48" t="s">
        <v>2909</v>
      </c>
      <c r="G681" s="48" t="s">
        <v>698</v>
      </c>
      <c r="H681" s="48" t="s">
        <v>2795</v>
      </c>
      <c r="I681" s="73">
        <f>_xlfn.XLOOKUP(Tabla15[[#This Row],[cedula]],TCARRERA[CEDULA],TCARRERA[CATEGORIA DEL SERVIDOR],0)</f>
        <v>0</v>
      </c>
      <c r="J681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1" s="48" t="str">
        <f>IF(ISTEXT(Tabla15[[#This Row],[CARRERA]]),Tabla15[[#This Row],[CARRERA]],Tabla15[[#This Row],[STATUS]])</f>
        <v>TEMPORALES</v>
      </c>
      <c r="L681" s="57">
        <v>36000</v>
      </c>
      <c r="M681" s="61"/>
      <c r="N681" s="60">
        <v>1094.4000000000001</v>
      </c>
      <c r="O681" s="60">
        <v>1033.2</v>
      </c>
      <c r="P681" s="25">
        <f>Tabla15[[#This Row],[sbruto]]-Tabla15[[#This Row],[ISR]]-Tabla15[[#This Row],[SFS]]-Tabla15[[#This Row],[AFP]]-Tabla15[[#This Row],[sneto]]</f>
        <v>25</v>
      </c>
      <c r="Q681" s="25">
        <v>33847.4</v>
      </c>
      <c r="R681" s="48" t="str">
        <f>_xlfn.XLOOKUP(Tabla15[[#This Row],[cedula]],Tabla8[Numero Documento],Tabla8[Gen])</f>
        <v>F</v>
      </c>
      <c r="S681" s="48" t="str">
        <f>_xlfn.XLOOKUP(Tabla15[[#This Row],[cedula]],Tabla8[Numero Documento],Tabla8[Lugar Funciones Codigo])</f>
        <v>01.83.02.00.01</v>
      </c>
    </row>
    <row r="682" spans="1:19" hidden="1">
      <c r="A682" s="48" t="s">
        <v>2539</v>
      </c>
      <c r="B682" s="48" t="s">
        <v>2120</v>
      </c>
      <c r="C682" s="48" t="s">
        <v>2574</v>
      </c>
      <c r="D682" s="48" t="str">
        <f>Tabla15[[#This Row],[cedula]]&amp;Tabla15[[#This Row],[prog]]&amp;LEFT(Tabla15[[#This Row],[TIPO]],3)</f>
        <v>0010249077813FIJ</v>
      </c>
      <c r="E682" s="48" t="s">
        <v>710</v>
      </c>
      <c r="F682" s="48" t="s">
        <v>402</v>
      </c>
      <c r="G682" s="48" t="s">
        <v>698</v>
      </c>
      <c r="H682" s="48" t="s">
        <v>11</v>
      </c>
      <c r="I682" s="73">
        <f>_xlfn.XLOOKUP(Tabla15[[#This Row],[cedula]],TCARRERA[CEDULA],TCARRERA[CATEGORIA DEL SERVIDOR],0)</f>
        <v>0</v>
      </c>
      <c r="J682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2" s="48" t="str">
        <f>IF(ISTEXT(Tabla15[[#This Row],[CARRERA]]),Tabla15[[#This Row],[CARRERA]],Tabla15[[#This Row],[STATUS]])</f>
        <v>ESTATUTO SIMPLIFICADO</v>
      </c>
      <c r="L682" s="57">
        <v>36000</v>
      </c>
      <c r="M682" s="61"/>
      <c r="N682" s="60">
        <v>1094.4000000000001</v>
      </c>
      <c r="O682" s="60">
        <v>1033.2</v>
      </c>
      <c r="P682" s="25">
        <f>Tabla15[[#This Row],[sbruto]]-Tabla15[[#This Row],[ISR]]-Tabla15[[#This Row],[SFS]]-Tabla15[[#This Row],[AFP]]-Tabla15[[#This Row],[sneto]]</f>
        <v>15405.690000000002</v>
      </c>
      <c r="Q682" s="25">
        <v>18466.71</v>
      </c>
      <c r="R682" s="48" t="str">
        <f>_xlfn.XLOOKUP(Tabla15[[#This Row],[cedula]],Tabla8[Numero Documento],Tabla8[Gen])</f>
        <v>M</v>
      </c>
      <c r="S682" s="48" t="str">
        <f>_xlfn.XLOOKUP(Tabla15[[#This Row],[cedula]],Tabla8[Numero Documento],Tabla8[Lugar Funciones Codigo])</f>
        <v>01.83.02.00.01</v>
      </c>
    </row>
    <row r="683" spans="1:19" hidden="1">
      <c r="A683" s="48" t="s">
        <v>2539</v>
      </c>
      <c r="B683" s="48" t="s">
        <v>2128</v>
      </c>
      <c r="C683" s="48" t="s">
        <v>2574</v>
      </c>
      <c r="D683" s="48" t="str">
        <f>Tabla15[[#This Row],[cedula]]&amp;Tabla15[[#This Row],[prog]]&amp;LEFT(Tabla15[[#This Row],[TIPO]],3)</f>
        <v>4021258877213FIJ</v>
      </c>
      <c r="E683" s="48" t="s">
        <v>1636</v>
      </c>
      <c r="F683" s="48" t="s">
        <v>633</v>
      </c>
      <c r="G683" s="48" t="s">
        <v>698</v>
      </c>
      <c r="H683" s="48" t="s">
        <v>11</v>
      </c>
      <c r="I683" s="73">
        <f>_xlfn.XLOOKUP(Tabla15[[#This Row],[cedula]],TCARRERA[CEDULA],TCARRERA[CATEGORIA DEL SERVIDOR],0)</f>
        <v>0</v>
      </c>
      <c r="J68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83" s="48" t="str">
        <f>IF(ISTEXT(Tabla15[[#This Row],[CARRERA]]),Tabla15[[#This Row],[CARRERA]],Tabla15[[#This Row],[STATUS]])</f>
        <v>FIJO</v>
      </c>
      <c r="L683" s="57">
        <v>36000</v>
      </c>
      <c r="M683" s="60"/>
      <c r="N683" s="57">
        <v>1094.4000000000001</v>
      </c>
      <c r="O683" s="57">
        <v>1033.2</v>
      </c>
      <c r="P683" s="25">
        <f>Tabla15[[#This Row],[sbruto]]-Tabla15[[#This Row],[ISR]]-Tabla15[[#This Row],[SFS]]-Tabla15[[#This Row],[AFP]]-Tabla15[[#This Row],[sneto]]</f>
        <v>25</v>
      </c>
      <c r="Q683" s="25">
        <v>33847.4</v>
      </c>
      <c r="R683" s="48" t="str">
        <f>_xlfn.XLOOKUP(Tabla15[[#This Row],[cedula]],Tabla8[Numero Documento],Tabla8[Gen])</f>
        <v>M</v>
      </c>
      <c r="S683" s="48" t="str">
        <f>_xlfn.XLOOKUP(Tabla15[[#This Row],[cedula]],Tabla8[Numero Documento],Tabla8[Lugar Funciones Codigo])</f>
        <v>01.83.02.00.01</v>
      </c>
    </row>
    <row r="684" spans="1:19" hidden="1">
      <c r="A684" s="48" t="s">
        <v>2539</v>
      </c>
      <c r="B684" s="48" t="s">
        <v>2878</v>
      </c>
      <c r="C684" s="48" t="s">
        <v>2574</v>
      </c>
      <c r="D684" s="48" t="str">
        <f>Tabla15[[#This Row],[cedula]]&amp;Tabla15[[#This Row],[prog]]&amp;LEFT(Tabla15[[#This Row],[TIPO]],3)</f>
        <v>0011549616813FIJ</v>
      </c>
      <c r="E684" s="48" t="s">
        <v>2877</v>
      </c>
      <c r="F684" s="48" t="s">
        <v>22</v>
      </c>
      <c r="G684" s="48" t="s">
        <v>698</v>
      </c>
      <c r="H684" s="48" t="s">
        <v>11</v>
      </c>
      <c r="I684" s="73">
        <f>_xlfn.XLOOKUP(Tabla15[[#This Row],[cedula]],TCARRERA[CEDULA],TCARRERA[CATEGORIA DEL SERVIDOR],0)</f>
        <v>0</v>
      </c>
      <c r="J68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4" s="48" t="str">
        <f>IF(ISTEXT(Tabla15[[#This Row],[CARRERA]]),Tabla15[[#This Row],[CARRERA]],Tabla15[[#This Row],[STATUS]])</f>
        <v>ESTATUTO SIMPLIFICADO</v>
      </c>
      <c r="L684" s="57">
        <v>36000</v>
      </c>
      <c r="M684" s="60"/>
      <c r="N684" s="57">
        <v>1094.4000000000001</v>
      </c>
      <c r="O684" s="57">
        <v>1033.2</v>
      </c>
      <c r="P684" s="25">
        <f>Tabla15[[#This Row],[sbruto]]-Tabla15[[#This Row],[ISR]]-Tabla15[[#This Row],[SFS]]-Tabla15[[#This Row],[AFP]]-Tabla15[[#This Row],[sneto]]</f>
        <v>25</v>
      </c>
      <c r="Q684" s="25">
        <v>33847.4</v>
      </c>
      <c r="R684" s="48" t="str">
        <f>_xlfn.XLOOKUP(Tabla15[[#This Row],[cedula]],Tabla8[Numero Documento],Tabla8[Gen])</f>
        <v>M</v>
      </c>
      <c r="S684" s="48" t="str">
        <f>_xlfn.XLOOKUP(Tabla15[[#This Row],[cedula]],Tabla8[Numero Documento],Tabla8[Lugar Funciones Codigo])</f>
        <v>01.83.02.00.01</v>
      </c>
    </row>
    <row r="685" spans="1:19" hidden="1">
      <c r="A685" s="48" t="s">
        <v>2539</v>
      </c>
      <c r="B685" s="48" t="s">
        <v>1316</v>
      </c>
      <c r="C685" s="48" t="s">
        <v>2574</v>
      </c>
      <c r="D685" s="48" t="str">
        <f>Tabla15[[#This Row],[cedula]]&amp;Tabla15[[#This Row],[prog]]&amp;LEFT(Tabla15[[#This Row],[TIPO]],3)</f>
        <v>0900012656613FIJ</v>
      </c>
      <c r="E685" s="48" t="s">
        <v>722</v>
      </c>
      <c r="F685" s="48" t="s">
        <v>30</v>
      </c>
      <c r="G685" s="48" t="s">
        <v>698</v>
      </c>
      <c r="H685" s="48" t="s">
        <v>11</v>
      </c>
      <c r="I685" s="73" t="str">
        <f>_xlfn.XLOOKUP(Tabla15[[#This Row],[cedula]],TCARRERA[CEDULA],TCARRERA[CATEGORIA DEL SERVIDOR],0)</f>
        <v>CARRERA ADMINISTRATIVA</v>
      </c>
      <c r="J685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5" s="48" t="str">
        <f>IF(ISTEXT(Tabla15[[#This Row],[CARRERA]]),Tabla15[[#This Row],[CARRERA]],Tabla15[[#This Row],[STATUS]])</f>
        <v>CARRERA ADMINISTRATIVA</v>
      </c>
      <c r="L685" s="57">
        <v>36000</v>
      </c>
      <c r="M685" s="61"/>
      <c r="N685" s="57">
        <v>1094.4000000000001</v>
      </c>
      <c r="O685" s="57">
        <v>1033.2</v>
      </c>
      <c r="P685" s="25">
        <f>Tabla15[[#This Row],[sbruto]]-Tabla15[[#This Row],[ISR]]-Tabla15[[#This Row],[SFS]]-Tabla15[[#This Row],[AFP]]-Tabla15[[#This Row],[sneto]]</f>
        <v>14905.210000000003</v>
      </c>
      <c r="Q685" s="25">
        <v>18967.189999999999</v>
      </c>
      <c r="R685" s="48" t="str">
        <f>_xlfn.XLOOKUP(Tabla15[[#This Row],[cedula]],Tabla8[Numero Documento],Tabla8[Gen])</f>
        <v>M</v>
      </c>
      <c r="S685" s="48" t="str">
        <f>_xlfn.XLOOKUP(Tabla15[[#This Row],[cedula]],Tabla8[Numero Documento],Tabla8[Lugar Funciones Codigo])</f>
        <v>01.83.02.00.01</v>
      </c>
    </row>
    <row r="686" spans="1:19" hidden="1">
      <c r="A686" s="48" t="s">
        <v>2539</v>
      </c>
      <c r="B686" s="48" t="s">
        <v>2177</v>
      </c>
      <c r="C686" s="48" t="s">
        <v>2574</v>
      </c>
      <c r="D686" s="48" t="str">
        <f>Tabla15[[#This Row],[cedula]]&amp;Tabla15[[#This Row],[prog]]&amp;LEFT(Tabla15[[#This Row],[TIPO]],3)</f>
        <v>0120090714313FIJ</v>
      </c>
      <c r="E686" s="48" t="s">
        <v>733</v>
      </c>
      <c r="F686" s="48" t="s">
        <v>734</v>
      </c>
      <c r="G686" s="48" t="s">
        <v>698</v>
      </c>
      <c r="H686" s="48" t="s">
        <v>11</v>
      </c>
      <c r="I686" s="73">
        <f>_xlfn.XLOOKUP(Tabla15[[#This Row],[cedula]],TCARRERA[CEDULA],TCARRERA[CATEGORIA DEL SERVIDOR],0)</f>
        <v>0</v>
      </c>
      <c r="J68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6" s="48" t="str">
        <f>IF(ISTEXT(Tabla15[[#This Row],[CARRERA]]),Tabla15[[#This Row],[CARRERA]],Tabla15[[#This Row],[STATUS]])</f>
        <v>ESTATUTO SIMPLIFICADO</v>
      </c>
      <c r="L686" s="57">
        <v>36000</v>
      </c>
      <c r="M686" s="61"/>
      <c r="N686" s="57">
        <v>1094.4000000000001</v>
      </c>
      <c r="O686" s="57">
        <v>1033.2</v>
      </c>
      <c r="P686" s="25">
        <f>Tabla15[[#This Row],[sbruto]]-Tabla15[[#This Row],[ISR]]-Tabla15[[#This Row],[SFS]]-Tabla15[[#This Row],[AFP]]-Tabla15[[#This Row],[sneto]]</f>
        <v>16652.52</v>
      </c>
      <c r="Q686" s="25">
        <v>17219.88</v>
      </c>
      <c r="R686" s="48" t="str">
        <f>_xlfn.XLOOKUP(Tabla15[[#This Row],[cedula]],Tabla8[Numero Documento],Tabla8[Gen])</f>
        <v>M</v>
      </c>
      <c r="S686" s="48" t="str">
        <f>_xlfn.XLOOKUP(Tabla15[[#This Row],[cedula]],Tabla8[Numero Documento],Tabla8[Lugar Funciones Codigo])</f>
        <v>01.83.02.00.01</v>
      </c>
    </row>
    <row r="687" spans="1:19" hidden="1">
      <c r="A687" s="48" t="s">
        <v>2539</v>
      </c>
      <c r="B687" s="48" t="s">
        <v>2243</v>
      </c>
      <c r="C687" s="48" t="s">
        <v>2574</v>
      </c>
      <c r="D687" s="48" t="str">
        <f>Tabla15[[#This Row],[cedula]]&amp;Tabla15[[#This Row],[prog]]&amp;LEFT(Tabla15[[#This Row],[TIPO]],3)</f>
        <v>0310004038913FIJ</v>
      </c>
      <c r="E687" s="48" t="s">
        <v>769</v>
      </c>
      <c r="F687" s="48" t="s">
        <v>770</v>
      </c>
      <c r="G687" s="48" t="s">
        <v>698</v>
      </c>
      <c r="H687" s="48" t="s">
        <v>11</v>
      </c>
      <c r="I687" s="73">
        <f>_xlfn.XLOOKUP(Tabla15[[#This Row],[cedula]],TCARRERA[CEDULA],TCARRERA[CATEGORIA DEL SERVIDOR],0)</f>
        <v>0</v>
      </c>
      <c r="J68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48" t="str">
        <f>IF(ISTEXT(Tabla15[[#This Row],[CARRERA]]),Tabla15[[#This Row],[CARRERA]],Tabla15[[#This Row],[STATUS]])</f>
        <v>FIJO</v>
      </c>
      <c r="L687" s="57">
        <v>36000</v>
      </c>
      <c r="M687" s="61"/>
      <c r="N687" s="57">
        <v>1094.4000000000001</v>
      </c>
      <c r="O687" s="57">
        <v>1033.2</v>
      </c>
      <c r="P687" s="25">
        <f>Tabla15[[#This Row],[sbruto]]-Tabla15[[#This Row],[ISR]]-Tabla15[[#This Row],[SFS]]-Tabla15[[#This Row],[AFP]]-Tabla15[[#This Row],[sneto]]</f>
        <v>75</v>
      </c>
      <c r="Q687" s="25">
        <v>33797.4</v>
      </c>
      <c r="R687" s="48" t="str">
        <f>_xlfn.XLOOKUP(Tabla15[[#This Row],[cedula]],Tabla8[Numero Documento],Tabla8[Gen])</f>
        <v>M</v>
      </c>
      <c r="S687" s="48" t="str">
        <f>_xlfn.XLOOKUP(Tabla15[[#This Row],[cedula]],Tabla8[Numero Documento],Tabla8[Lugar Funciones Codigo])</f>
        <v>01.83.02.00.01</v>
      </c>
    </row>
    <row r="688" spans="1:19" hidden="1">
      <c r="A688" s="48" t="s">
        <v>2539</v>
      </c>
      <c r="B688" s="48" t="s">
        <v>1310</v>
      </c>
      <c r="C688" s="48" t="s">
        <v>2574</v>
      </c>
      <c r="D688" s="48" t="str">
        <f>Tabla15[[#This Row],[cedula]]&amp;Tabla15[[#This Row],[prog]]&amp;LEFT(Tabla15[[#This Row],[TIPO]],3)</f>
        <v>0560099419713FIJ</v>
      </c>
      <c r="E688" s="48" t="s">
        <v>708</v>
      </c>
      <c r="F688" s="48" t="s">
        <v>22</v>
      </c>
      <c r="G688" s="48" t="s">
        <v>698</v>
      </c>
      <c r="H688" s="48" t="s">
        <v>11</v>
      </c>
      <c r="I688" s="73" t="str">
        <f>_xlfn.XLOOKUP(Tabla15[[#This Row],[cedula]],TCARRERA[CEDULA],TCARRERA[CATEGORIA DEL SERVIDOR],0)</f>
        <v>CARRERA ADMINISTRATIVA</v>
      </c>
      <c r="J688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8" s="48" t="str">
        <f>IF(ISTEXT(Tabla15[[#This Row],[CARRERA]]),Tabla15[[#This Row],[CARRERA]],Tabla15[[#This Row],[STATUS]])</f>
        <v>CARRERA ADMINISTRATIVA</v>
      </c>
      <c r="L688" s="57">
        <v>35000</v>
      </c>
      <c r="M688" s="60"/>
      <c r="N688" s="60">
        <v>1064</v>
      </c>
      <c r="O688" s="60">
        <v>1004.5</v>
      </c>
      <c r="P688" s="25">
        <f>Tabla15[[#This Row],[sbruto]]-Tabla15[[#This Row],[ISR]]-Tabla15[[#This Row],[SFS]]-Tabla15[[#This Row],[AFP]]-Tabla15[[#This Row],[sneto]]</f>
        <v>25793.06</v>
      </c>
      <c r="Q688" s="25">
        <v>7138.44</v>
      </c>
      <c r="R688" s="48" t="str">
        <f>_xlfn.XLOOKUP(Tabla15[[#This Row],[cedula]],Tabla8[Numero Documento],Tabla8[Gen])</f>
        <v>M</v>
      </c>
      <c r="S688" s="48" t="str">
        <f>_xlfn.XLOOKUP(Tabla15[[#This Row],[cedula]],Tabla8[Numero Documento],Tabla8[Lugar Funciones Codigo])</f>
        <v>01.83.02.00.01</v>
      </c>
    </row>
    <row r="689" spans="1:19" hidden="1">
      <c r="A689" s="48" t="s">
        <v>2539</v>
      </c>
      <c r="B689" s="48" t="s">
        <v>2112</v>
      </c>
      <c r="C689" s="48" t="s">
        <v>2574</v>
      </c>
      <c r="D689" s="48" t="str">
        <f>Tabla15[[#This Row],[cedula]]&amp;Tabla15[[#This Row],[prog]]&amp;LEFT(Tabla15[[#This Row],[TIPO]],3)</f>
        <v>0010225513013FIJ</v>
      </c>
      <c r="E689" s="48" t="s">
        <v>709</v>
      </c>
      <c r="F689" s="48" t="s">
        <v>661</v>
      </c>
      <c r="G689" s="48" t="s">
        <v>698</v>
      </c>
      <c r="H689" s="48" t="s">
        <v>11</v>
      </c>
      <c r="I689" s="73">
        <f>_xlfn.XLOOKUP(Tabla15[[#This Row],[cedula]],TCARRERA[CEDULA],TCARRERA[CATEGORIA DEL SERVIDOR],0)</f>
        <v>0</v>
      </c>
      <c r="J68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89" s="48" t="str">
        <f>IF(ISTEXT(Tabla15[[#This Row],[CARRERA]]),Tabla15[[#This Row],[CARRERA]],Tabla15[[#This Row],[STATUS]])</f>
        <v>FIJO</v>
      </c>
      <c r="L689" s="57">
        <v>35000</v>
      </c>
      <c r="M689" s="60"/>
      <c r="N689" s="60">
        <v>1064</v>
      </c>
      <c r="O689" s="60">
        <v>1004.5</v>
      </c>
      <c r="P689" s="25">
        <f>Tabla15[[#This Row],[sbruto]]-Tabla15[[#This Row],[ISR]]-Tabla15[[#This Row],[SFS]]-Tabla15[[#This Row],[AFP]]-Tabla15[[#This Row],[sneto]]</f>
        <v>1471</v>
      </c>
      <c r="Q689" s="25">
        <v>31460.5</v>
      </c>
      <c r="R689" s="48" t="str">
        <f>_xlfn.XLOOKUP(Tabla15[[#This Row],[cedula]],Tabla8[Numero Documento],Tabla8[Gen])</f>
        <v>F</v>
      </c>
      <c r="S689" s="48" t="str">
        <f>_xlfn.XLOOKUP(Tabla15[[#This Row],[cedula]],Tabla8[Numero Documento],Tabla8[Lugar Funciones Codigo])</f>
        <v>01.83.02.00.01</v>
      </c>
    </row>
    <row r="690" spans="1:19" hidden="1">
      <c r="A690" s="48" t="s">
        <v>2539</v>
      </c>
      <c r="B690" s="48" t="s">
        <v>2139</v>
      </c>
      <c r="C690" s="48" t="s">
        <v>2574</v>
      </c>
      <c r="D690" s="48" t="str">
        <f>Tabla15[[#This Row],[cedula]]&amp;Tabla15[[#This Row],[prog]]&amp;LEFT(Tabla15[[#This Row],[TIPO]],3)</f>
        <v>0011400697613FIJ</v>
      </c>
      <c r="E690" s="48" t="s">
        <v>720</v>
      </c>
      <c r="F690" s="48" t="s">
        <v>22</v>
      </c>
      <c r="G690" s="48" t="s">
        <v>698</v>
      </c>
      <c r="H690" s="48" t="s">
        <v>11</v>
      </c>
      <c r="I690" s="73">
        <f>_xlfn.XLOOKUP(Tabla15[[#This Row],[cedula]],TCARRERA[CEDULA],TCARRERA[CATEGORIA DEL SERVIDOR],0)</f>
        <v>0</v>
      </c>
      <c r="J690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0" s="48" t="str">
        <f>IF(ISTEXT(Tabla15[[#This Row],[CARRERA]]),Tabla15[[#This Row],[CARRERA]],Tabla15[[#This Row],[STATUS]])</f>
        <v>ESTATUTO SIMPLIFICADO</v>
      </c>
      <c r="L690" s="57">
        <v>35000</v>
      </c>
      <c r="M690" s="61"/>
      <c r="N690" s="57">
        <v>1064</v>
      </c>
      <c r="O690" s="57">
        <v>1004.5</v>
      </c>
      <c r="P690" s="25">
        <f>Tabla15[[#This Row],[sbruto]]-Tabla15[[#This Row],[ISR]]-Tabla15[[#This Row],[SFS]]-Tabla15[[#This Row],[AFP]]-Tabla15[[#This Row],[sneto]]</f>
        <v>20828.91</v>
      </c>
      <c r="Q690" s="25">
        <v>12102.59</v>
      </c>
      <c r="R690" s="48" t="str">
        <f>_xlfn.XLOOKUP(Tabla15[[#This Row],[cedula]],Tabla8[Numero Documento],Tabla8[Gen])</f>
        <v>M</v>
      </c>
      <c r="S690" s="48" t="str">
        <f>_xlfn.XLOOKUP(Tabla15[[#This Row],[cedula]],Tabla8[Numero Documento],Tabla8[Lugar Funciones Codigo])</f>
        <v>01.83.02.00.01</v>
      </c>
    </row>
    <row r="691" spans="1:19" hidden="1">
      <c r="A691" s="48" t="s">
        <v>2539</v>
      </c>
      <c r="B691" s="48" t="s">
        <v>2173</v>
      </c>
      <c r="C691" s="48" t="s">
        <v>2574</v>
      </c>
      <c r="D691" s="48" t="str">
        <f>Tabla15[[#This Row],[cedula]]&amp;Tabla15[[#This Row],[prog]]&amp;LEFT(Tabla15[[#This Row],[TIPO]],3)</f>
        <v>0010906166313FIJ</v>
      </c>
      <c r="E691" s="48" t="s">
        <v>2771</v>
      </c>
      <c r="F691" s="48" t="s">
        <v>10</v>
      </c>
      <c r="G691" s="48" t="s">
        <v>698</v>
      </c>
      <c r="H691" s="48" t="s">
        <v>11</v>
      </c>
      <c r="I691" s="73">
        <f>_xlfn.XLOOKUP(Tabla15[[#This Row],[cedula]],TCARRERA[CEDULA],TCARRERA[CATEGORIA DEL SERVIDOR],0)</f>
        <v>0</v>
      </c>
      <c r="J69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1" s="48" t="str">
        <f>IF(ISTEXT(Tabla15[[#This Row],[CARRERA]]),Tabla15[[#This Row],[CARRERA]],Tabla15[[#This Row],[STATUS]])</f>
        <v>ESTATUTO SIMPLIFICADO</v>
      </c>
      <c r="L691" s="57">
        <v>35000</v>
      </c>
      <c r="M691" s="61"/>
      <c r="N691" s="57">
        <v>1064</v>
      </c>
      <c r="O691" s="57">
        <v>1004.5</v>
      </c>
      <c r="P691" s="25">
        <f>Tabla15[[#This Row],[sbruto]]-Tabla15[[#This Row],[ISR]]-Tabla15[[#This Row],[SFS]]-Tabla15[[#This Row],[AFP]]-Tabla15[[#This Row],[sneto]]</f>
        <v>25</v>
      </c>
      <c r="Q691" s="25">
        <v>32906.5</v>
      </c>
      <c r="R691" s="48" t="str">
        <f>_xlfn.XLOOKUP(Tabla15[[#This Row],[cedula]],Tabla8[Numero Documento],Tabla8[Gen])</f>
        <v>F</v>
      </c>
      <c r="S691" s="48" t="str">
        <f>_xlfn.XLOOKUP(Tabla15[[#This Row],[cedula]],Tabla8[Numero Documento],Tabla8[Lugar Funciones Codigo])</f>
        <v>01.83.02.00.01</v>
      </c>
    </row>
    <row r="692" spans="1:19" hidden="1">
      <c r="A692" s="48" t="s">
        <v>2539</v>
      </c>
      <c r="B692" s="48" t="s">
        <v>2175</v>
      </c>
      <c r="C692" s="48" t="s">
        <v>2574</v>
      </c>
      <c r="D692" s="48" t="str">
        <f>Tabla15[[#This Row],[cedula]]&amp;Tabla15[[#This Row],[prog]]&amp;LEFT(Tabla15[[#This Row],[TIPO]],3)</f>
        <v>4022290899413FIJ</v>
      </c>
      <c r="E692" s="48" t="s">
        <v>1692</v>
      </c>
      <c r="F692" s="48" t="s">
        <v>22</v>
      </c>
      <c r="G692" s="48" t="s">
        <v>698</v>
      </c>
      <c r="H692" s="48" t="s">
        <v>11</v>
      </c>
      <c r="I692" s="73">
        <f>_xlfn.XLOOKUP(Tabla15[[#This Row],[cedula]],TCARRERA[CEDULA],TCARRERA[CATEGORIA DEL SERVIDOR],0)</f>
        <v>0</v>
      </c>
      <c r="J692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2" s="48" t="str">
        <f>IF(ISTEXT(Tabla15[[#This Row],[CARRERA]]),Tabla15[[#This Row],[CARRERA]],Tabla15[[#This Row],[STATUS]])</f>
        <v>ESTATUTO SIMPLIFICADO</v>
      </c>
      <c r="L692" s="57">
        <v>35000</v>
      </c>
      <c r="M692" s="58"/>
      <c r="N692" s="57">
        <v>1064</v>
      </c>
      <c r="O692" s="57">
        <v>1004.5</v>
      </c>
      <c r="P692" s="25">
        <f>Tabla15[[#This Row],[sbruto]]-Tabla15[[#This Row],[ISR]]-Tabla15[[#This Row],[SFS]]-Tabla15[[#This Row],[AFP]]-Tabla15[[#This Row],[sneto]]</f>
        <v>25</v>
      </c>
      <c r="Q692" s="25">
        <v>32906.5</v>
      </c>
      <c r="R692" s="48" t="str">
        <f>_xlfn.XLOOKUP(Tabla15[[#This Row],[cedula]],Tabla8[Numero Documento],Tabla8[Gen])</f>
        <v>M</v>
      </c>
      <c r="S692" s="48" t="str">
        <f>_xlfn.XLOOKUP(Tabla15[[#This Row],[cedula]],Tabla8[Numero Documento],Tabla8[Lugar Funciones Codigo])</f>
        <v>01.83.02.00.01</v>
      </c>
    </row>
    <row r="693" spans="1:19" hidden="1">
      <c r="A693" s="48" t="s">
        <v>2539</v>
      </c>
      <c r="B693" s="48" t="s">
        <v>1329</v>
      </c>
      <c r="C693" s="48" t="s">
        <v>2574</v>
      </c>
      <c r="D693" s="48" t="str">
        <f>Tabla15[[#This Row],[cedula]]&amp;Tabla15[[#This Row],[prog]]&amp;LEFT(Tabla15[[#This Row],[TIPO]],3)</f>
        <v>0010248647913FIJ</v>
      </c>
      <c r="E693" s="48" t="s">
        <v>745</v>
      </c>
      <c r="F693" s="48" t="s">
        <v>82</v>
      </c>
      <c r="G693" s="48" t="s">
        <v>698</v>
      </c>
      <c r="H693" s="48" t="s">
        <v>11</v>
      </c>
      <c r="I693" s="73" t="str">
        <f>_xlfn.XLOOKUP(Tabla15[[#This Row],[cedula]],TCARRERA[CEDULA],TCARRERA[CATEGORIA DEL SERVIDOR],0)</f>
        <v>CARRERA ADMINISTRATIVA</v>
      </c>
      <c r="J69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93" s="48" t="str">
        <f>IF(ISTEXT(Tabla15[[#This Row],[CARRERA]]),Tabla15[[#This Row],[CARRERA]],Tabla15[[#This Row],[STATUS]])</f>
        <v>CARRERA ADMINISTRATIVA</v>
      </c>
      <c r="L693" s="57">
        <v>35000</v>
      </c>
      <c r="M693" s="61"/>
      <c r="N693" s="57">
        <v>1064</v>
      </c>
      <c r="O693" s="57">
        <v>1004.5</v>
      </c>
      <c r="P693" s="25">
        <f>Tabla15[[#This Row],[sbruto]]-Tabla15[[#This Row],[ISR]]-Tabla15[[#This Row],[SFS]]-Tabla15[[#This Row],[AFP]]-Tabla15[[#This Row],[sneto]]</f>
        <v>375</v>
      </c>
      <c r="Q693" s="25">
        <v>32556.5</v>
      </c>
      <c r="R693" s="48" t="str">
        <f>_xlfn.XLOOKUP(Tabla15[[#This Row],[cedula]],Tabla8[Numero Documento],Tabla8[Gen])</f>
        <v>F</v>
      </c>
      <c r="S693" s="48" t="str">
        <f>_xlfn.XLOOKUP(Tabla15[[#This Row],[cedula]],Tabla8[Numero Documento],Tabla8[Lugar Funciones Codigo])</f>
        <v>01.83.02.00.01</v>
      </c>
    </row>
    <row r="694" spans="1:19" hidden="1">
      <c r="A694" s="48" t="s">
        <v>2539</v>
      </c>
      <c r="B694" s="48" t="s">
        <v>1340</v>
      </c>
      <c r="C694" s="48" t="s">
        <v>2574</v>
      </c>
      <c r="D694" s="48" t="str">
        <f>Tabla15[[#This Row],[cedula]]&amp;Tabla15[[#This Row],[prog]]&amp;LEFT(Tabla15[[#This Row],[TIPO]],3)</f>
        <v>0010242810913FIJ</v>
      </c>
      <c r="E694" s="48" t="s">
        <v>753</v>
      </c>
      <c r="F694" s="48" t="s">
        <v>10</v>
      </c>
      <c r="G694" s="48" t="s">
        <v>698</v>
      </c>
      <c r="H694" s="48" t="s">
        <v>11</v>
      </c>
      <c r="I694" s="73" t="str">
        <f>_xlfn.XLOOKUP(Tabla15[[#This Row],[cedula]],TCARRERA[CEDULA],TCARRERA[CATEGORIA DEL SERVIDOR],0)</f>
        <v>CARRERA ADMINISTRATIVA</v>
      </c>
      <c r="J69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4" s="48" t="str">
        <f>IF(ISTEXT(Tabla15[[#This Row],[CARRERA]]),Tabla15[[#This Row],[CARRERA]],Tabla15[[#This Row],[STATUS]])</f>
        <v>CARRERA ADMINISTRATIVA</v>
      </c>
      <c r="L694" s="57">
        <v>35000</v>
      </c>
      <c r="M694" s="59"/>
      <c r="N694" s="57">
        <v>1064</v>
      </c>
      <c r="O694" s="57">
        <v>1004.5</v>
      </c>
      <c r="P694" s="25">
        <f>Tabla15[[#This Row],[sbruto]]-Tabla15[[#This Row],[ISR]]-Tabla15[[#This Row],[SFS]]-Tabla15[[#This Row],[AFP]]-Tabla15[[#This Row],[sneto]]</f>
        <v>11889.349999999999</v>
      </c>
      <c r="Q694" s="25">
        <v>21042.15</v>
      </c>
      <c r="R694" s="48" t="str">
        <f>_xlfn.XLOOKUP(Tabla15[[#This Row],[cedula]],Tabla8[Numero Documento],Tabla8[Gen])</f>
        <v>F</v>
      </c>
      <c r="S694" s="48" t="str">
        <f>_xlfn.XLOOKUP(Tabla15[[#This Row],[cedula]],Tabla8[Numero Documento],Tabla8[Lugar Funciones Codigo])</f>
        <v>01.83.02.00.01</v>
      </c>
    </row>
    <row r="695" spans="1:19" hidden="1">
      <c r="A695" s="48" t="s">
        <v>3189</v>
      </c>
      <c r="B695" s="48" t="s">
        <v>1340</v>
      </c>
      <c r="C695" s="48" t="s">
        <v>2570</v>
      </c>
      <c r="D695" s="48" t="str">
        <f>Tabla15[[#This Row],[cedula]]&amp;Tabla15[[#This Row],[prog]]&amp;LEFT(Tabla15[[#This Row],[TIPO]],3)</f>
        <v>0010242810901SUP</v>
      </c>
      <c r="E695" s="48" t="s">
        <v>753</v>
      </c>
      <c r="F695" s="48" t="s">
        <v>10</v>
      </c>
      <c r="G695" s="48" t="s">
        <v>698</v>
      </c>
      <c r="H695" s="48" t="s">
        <v>2885</v>
      </c>
      <c r="I695" s="73" t="str">
        <f>_xlfn.XLOOKUP(Tabla15[[#This Row],[cedula]],TCARRERA[CEDULA],TCARRERA[CATEGORIA DEL SERVIDOR],0)</f>
        <v>CARRERA ADMINISTRATIVA</v>
      </c>
      <c r="J695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5" s="48" t="str">
        <f>IF(ISTEXT(Tabla15[[#This Row],[CARRERA]]),Tabla15[[#This Row],[CARRERA]],Tabla15[[#This Row],[STATUS]])</f>
        <v>CARRERA ADMINISTRATIVA</v>
      </c>
      <c r="L695" s="57">
        <v>35000</v>
      </c>
      <c r="M695" s="61">
        <v>5368.45</v>
      </c>
      <c r="N695" s="57">
        <v>1004.5</v>
      </c>
      <c r="O695" s="57">
        <v>1064</v>
      </c>
      <c r="P695" s="25">
        <f>Tabla15[[#This Row],[sbruto]]-Tabla15[[#This Row],[ISR]]-Tabla15[[#This Row],[SFS]]-Tabla15[[#This Row],[AFP]]-Tabla15[[#This Row],[sneto]]</f>
        <v>0</v>
      </c>
      <c r="Q695" s="25">
        <v>27563.05</v>
      </c>
      <c r="R695" s="48" t="str">
        <f>_xlfn.XLOOKUP(Tabla15[[#This Row],[cedula]],Tabla8[Numero Documento],Tabla8[Gen])</f>
        <v>F</v>
      </c>
      <c r="S695" s="48" t="str">
        <f>_xlfn.XLOOKUP(Tabla15[[#This Row],[cedula]],Tabla8[Numero Documento],Tabla8[Lugar Funciones Codigo])</f>
        <v>01.83.02.00.01</v>
      </c>
    </row>
    <row r="696" spans="1:19" hidden="1">
      <c r="A696" s="48" t="s">
        <v>2539</v>
      </c>
      <c r="B696" s="48" t="s">
        <v>1343</v>
      </c>
      <c r="C696" s="48" t="s">
        <v>2574</v>
      </c>
      <c r="D696" s="48" t="str">
        <f>Tabla15[[#This Row],[cedula]]&amp;Tabla15[[#This Row],[prog]]&amp;LEFT(Tabla15[[#This Row],[TIPO]],3)</f>
        <v>0010951153513FIJ</v>
      </c>
      <c r="E696" s="48" t="s">
        <v>756</v>
      </c>
      <c r="F696" s="48" t="s">
        <v>22</v>
      </c>
      <c r="G696" s="48" t="s">
        <v>698</v>
      </c>
      <c r="H696" s="48" t="s">
        <v>11</v>
      </c>
      <c r="I696" s="73" t="str">
        <f>_xlfn.XLOOKUP(Tabla15[[#This Row],[cedula]],TCARRERA[CEDULA],TCARRERA[CATEGORIA DEL SERVIDOR],0)</f>
        <v>CARRERA ADMINISTRATIVA</v>
      </c>
      <c r="J69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6" s="48" t="str">
        <f>IF(ISTEXT(Tabla15[[#This Row],[CARRERA]]),Tabla15[[#This Row],[CARRERA]],Tabla15[[#This Row],[STATUS]])</f>
        <v>CARRERA ADMINISTRATIVA</v>
      </c>
      <c r="L696" s="57">
        <v>35000</v>
      </c>
      <c r="M696" s="60"/>
      <c r="N696" s="57">
        <v>1064</v>
      </c>
      <c r="O696" s="57">
        <v>1004.5</v>
      </c>
      <c r="P696" s="25">
        <f>Tabla15[[#This Row],[sbruto]]-Tabla15[[#This Row],[ISR]]-Tabla15[[#This Row],[SFS]]-Tabla15[[#This Row],[AFP]]-Tabla15[[#This Row],[sneto]]</f>
        <v>13848.279999999999</v>
      </c>
      <c r="Q696" s="25">
        <v>19083.22</v>
      </c>
      <c r="R696" s="48" t="str">
        <f>_xlfn.XLOOKUP(Tabla15[[#This Row],[cedula]],Tabla8[Numero Documento],Tabla8[Gen])</f>
        <v>M</v>
      </c>
      <c r="S696" s="48" t="str">
        <f>_xlfn.XLOOKUP(Tabla15[[#This Row],[cedula]],Tabla8[Numero Documento],Tabla8[Lugar Funciones Codigo])</f>
        <v>01.83.02.00.01</v>
      </c>
    </row>
    <row r="697" spans="1:19" hidden="1">
      <c r="A697" s="48" t="s">
        <v>2539</v>
      </c>
      <c r="B697" s="48" t="s">
        <v>2259</v>
      </c>
      <c r="C697" s="48" t="s">
        <v>2574</v>
      </c>
      <c r="D697" s="48" t="str">
        <f>Tabla15[[#This Row],[cedula]]&amp;Tabla15[[#This Row],[prog]]&amp;LEFT(Tabla15[[#This Row],[TIPO]],3)</f>
        <v>0010074447313FIJ</v>
      </c>
      <c r="E697" s="48" t="s">
        <v>775</v>
      </c>
      <c r="F697" s="48" t="s">
        <v>22</v>
      </c>
      <c r="G697" s="48" t="s">
        <v>698</v>
      </c>
      <c r="H697" s="48" t="s">
        <v>11</v>
      </c>
      <c r="I697" s="73">
        <f>_xlfn.XLOOKUP(Tabla15[[#This Row],[cedula]],TCARRERA[CEDULA],TCARRERA[CATEGORIA DEL SERVIDOR],0)</f>
        <v>0</v>
      </c>
      <c r="J69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7" s="48" t="str">
        <f>IF(ISTEXT(Tabla15[[#This Row],[CARRERA]]),Tabla15[[#This Row],[CARRERA]],Tabla15[[#This Row],[STATUS]])</f>
        <v>ESTATUTO SIMPLIFICADO</v>
      </c>
      <c r="L697" s="57">
        <v>35000</v>
      </c>
      <c r="M697" s="61"/>
      <c r="N697" s="57">
        <v>1064</v>
      </c>
      <c r="O697" s="57">
        <v>1004.5</v>
      </c>
      <c r="P697" s="25">
        <f>Tabla15[[#This Row],[sbruto]]-Tabla15[[#This Row],[ISR]]-Tabla15[[#This Row],[SFS]]-Tabla15[[#This Row],[AFP]]-Tabla15[[#This Row],[sneto]]</f>
        <v>19930.55</v>
      </c>
      <c r="Q697" s="25">
        <v>13000.95</v>
      </c>
      <c r="R697" s="48" t="str">
        <f>_xlfn.XLOOKUP(Tabla15[[#This Row],[cedula]],Tabla8[Numero Documento],Tabla8[Gen])</f>
        <v>M</v>
      </c>
      <c r="S697" s="48" t="str">
        <f>_xlfn.XLOOKUP(Tabla15[[#This Row],[cedula]],Tabla8[Numero Documento],Tabla8[Lugar Funciones Codigo])</f>
        <v>01.83.02.00.01</v>
      </c>
    </row>
    <row r="698" spans="1:19" hidden="1">
      <c r="A698" s="48" t="s">
        <v>2539</v>
      </c>
      <c r="B698" s="48" t="s">
        <v>1311</v>
      </c>
      <c r="C698" s="48" t="s">
        <v>2574</v>
      </c>
      <c r="D698" s="48" t="str">
        <f>Tabla15[[#This Row],[cedula]]&amp;Tabla15[[#This Row],[prog]]&amp;LEFT(Tabla15[[#This Row],[TIPO]],3)</f>
        <v>0010058298013FIJ</v>
      </c>
      <c r="E698" s="48" t="s">
        <v>713</v>
      </c>
      <c r="F698" s="48" t="s">
        <v>157</v>
      </c>
      <c r="G698" s="48" t="s">
        <v>698</v>
      </c>
      <c r="H698" s="48" t="s">
        <v>11</v>
      </c>
      <c r="I698" s="73" t="str">
        <f>_xlfn.XLOOKUP(Tabla15[[#This Row],[cedula]],TCARRERA[CEDULA],TCARRERA[CATEGORIA DEL SERVIDOR],0)</f>
        <v>CARRERA ADMINISTRATIVA</v>
      </c>
      <c r="J69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98" s="48" t="str">
        <f>IF(ISTEXT(Tabla15[[#This Row],[CARRERA]]),Tabla15[[#This Row],[CARRERA]],Tabla15[[#This Row],[STATUS]])</f>
        <v>CARRERA ADMINISTRATIVA</v>
      </c>
      <c r="L698" s="57">
        <v>31500</v>
      </c>
      <c r="M698" s="61"/>
      <c r="N698" s="60">
        <v>957.6</v>
      </c>
      <c r="O698" s="60">
        <v>904.05</v>
      </c>
      <c r="P698" s="25">
        <f>Tabla15[[#This Row],[sbruto]]-Tabla15[[#This Row],[ISR]]-Tabla15[[#This Row],[SFS]]-Tabla15[[#This Row],[AFP]]-Tabla15[[#This Row],[sneto]]</f>
        <v>11844.890000000003</v>
      </c>
      <c r="Q698" s="25">
        <v>17793.46</v>
      </c>
      <c r="R698" s="48" t="str">
        <f>_xlfn.XLOOKUP(Tabla15[[#This Row],[cedula]],Tabla8[Numero Documento],Tabla8[Gen])</f>
        <v>F</v>
      </c>
      <c r="S698" s="48" t="str">
        <f>_xlfn.XLOOKUP(Tabla15[[#This Row],[cedula]],Tabla8[Numero Documento],Tabla8[Lugar Funciones Codigo])</f>
        <v>01.83.02.00.01</v>
      </c>
    </row>
    <row r="699" spans="1:19" hidden="1">
      <c r="A699" s="48" t="s">
        <v>2539</v>
      </c>
      <c r="B699" s="48" t="s">
        <v>1332</v>
      </c>
      <c r="C699" s="48" t="s">
        <v>2574</v>
      </c>
      <c r="D699" s="48" t="str">
        <f>Tabla15[[#This Row],[cedula]]&amp;Tabla15[[#This Row],[prog]]&amp;LEFT(Tabla15[[#This Row],[TIPO]],3)</f>
        <v>0010866521713FIJ</v>
      </c>
      <c r="E699" s="48" t="s">
        <v>746</v>
      </c>
      <c r="F699" s="48" t="s">
        <v>441</v>
      </c>
      <c r="G699" s="48" t="s">
        <v>698</v>
      </c>
      <c r="H699" s="48" t="s">
        <v>11</v>
      </c>
      <c r="I699" s="73" t="str">
        <f>_xlfn.XLOOKUP(Tabla15[[#This Row],[cedula]],TCARRERA[CEDULA],TCARRERA[CATEGORIA DEL SERVIDOR],0)</f>
        <v>CARRERA ADMINISTRATIVA</v>
      </c>
      <c r="J69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48" t="str">
        <f>IF(ISTEXT(Tabla15[[#This Row],[CARRERA]]),Tabla15[[#This Row],[CARRERA]],Tabla15[[#This Row],[STATUS]])</f>
        <v>CARRERA ADMINISTRATIVA</v>
      </c>
      <c r="L699" s="57">
        <v>31500</v>
      </c>
      <c r="M699" s="61"/>
      <c r="N699" s="57">
        <v>957.6</v>
      </c>
      <c r="O699" s="57">
        <v>904.05</v>
      </c>
      <c r="P699" s="25">
        <f>Tabla15[[#This Row],[sbruto]]-Tabla15[[#This Row],[ISR]]-Tabla15[[#This Row],[SFS]]-Tabla15[[#This Row],[AFP]]-Tabla15[[#This Row],[sneto]]</f>
        <v>22248.22</v>
      </c>
      <c r="Q699" s="25">
        <v>7390.13</v>
      </c>
      <c r="R699" s="48" t="str">
        <f>_xlfn.XLOOKUP(Tabla15[[#This Row],[cedula]],Tabla8[Numero Documento],Tabla8[Gen])</f>
        <v>F</v>
      </c>
      <c r="S699" s="48" t="str">
        <f>_xlfn.XLOOKUP(Tabla15[[#This Row],[cedula]],Tabla8[Numero Documento],Tabla8[Lugar Funciones Codigo])</f>
        <v>01.83.02.00.01</v>
      </c>
    </row>
    <row r="700" spans="1:19" hidden="1">
      <c r="A700" s="48" t="s">
        <v>2539</v>
      </c>
      <c r="B700" s="48" t="s">
        <v>1333</v>
      </c>
      <c r="C700" s="48" t="s">
        <v>2574</v>
      </c>
      <c r="D700" s="48" t="str">
        <f>Tabla15[[#This Row],[cedula]]&amp;Tabla15[[#This Row],[prog]]&amp;LEFT(Tabla15[[#This Row],[TIPO]],3)</f>
        <v>0011157421613FIJ</v>
      </c>
      <c r="E700" s="48" t="s">
        <v>747</v>
      </c>
      <c r="F700" s="48" t="s">
        <v>748</v>
      </c>
      <c r="G700" s="48" t="s">
        <v>698</v>
      </c>
      <c r="H700" s="48" t="s">
        <v>11</v>
      </c>
      <c r="I700" s="73" t="str">
        <f>_xlfn.XLOOKUP(Tabla15[[#This Row],[cedula]],TCARRERA[CEDULA],TCARRERA[CATEGORIA DEL SERVIDOR],0)</f>
        <v>CARRERA ADMINISTRATIVA</v>
      </c>
      <c r="J70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00" s="48" t="str">
        <f>IF(ISTEXT(Tabla15[[#This Row],[CARRERA]]),Tabla15[[#This Row],[CARRERA]],Tabla15[[#This Row],[STATUS]])</f>
        <v>CARRERA ADMINISTRATIVA</v>
      </c>
      <c r="L700" s="57">
        <v>31500</v>
      </c>
      <c r="M700" s="59"/>
      <c r="N700" s="57">
        <v>957.6</v>
      </c>
      <c r="O700" s="57">
        <v>904.05</v>
      </c>
      <c r="P700" s="25">
        <f>Tabla15[[#This Row],[sbruto]]-Tabla15[[#This Row],[ISR]]-Tabla15[[#This Row],[SFS]]-Tabla15[[#This Row],[AFP]]-Tabla15[[#This Row],[sneto]]</f>
        <v>10594.000000000004</v>
      </c>
      <c r="Q700" s="25">
        <v>19044.349999999999</v>
      </c>
      <c r="R700" s="48" t="str">
        <f>_xlfn.XLOOKUP(Tabla15[[#This Row],[cedula]],Tabla8[Numero Documento],Tabla8[Gen])</f>
        <v>F</v>
      </c>
      <c r="S700" s="48" t="str">
        <f>_xlfn.XLOOKUP(Tabla15[[#This Row],[cedula]],Tabla8[Numero Documento],Tabla8[Lugar Funciones Codigo])</f>
        <v>01.83.02.00.01</v>
      </c>
    </row>
    <row r="701" spans="1:19" hidden="1">
      <c r="A701" s="48" t="s">
        <v>2539</v>
      </c>
      <c r="B701" s="48" t="s">
        <v>2113</v>
      </c>
      <c r="C701" s="48" t="s">
        <v>2574</v>
      </c>
      <c r="D701" s="48" t="str">
        <f>Tabla15[[#This Row],[cedula]]&amp;Tabla15[[#This Row],[prog]]&amp;LEFT(Tabla15[[#This Row],[TIPO]],3)</f>
        <v>0011407005513FIJ</v>
      </c>
      <c r="E701" s="48" t="s">
        <v>1683</v>
      </c>
      <c r="F701" s="48" t="s">
        <v>2708</v>
      </c>
      <c r="G701" s="48" t="s">
        <v>698</v>
      </c>
      <c r="H701" s="48" t="s">
        <v>11</v>
      </c>
      <c r="I701" s="73">
        <f>_xlfn.XLOOKUP(Tabla15[[#This Row],[cedula]],TCARRERA[CEDULA],TCARRERA[CATEGORIA DEL SERVIDOR],0)</f>
        <v>0</v>
      </c>
      <c r="J70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01" s="48" t="str">
        <f>IF(ISTEXT(Tabla15[[#This Row],[CARRERA]]),Tabla15[[#This Row],[CARRERA]],Tabla15[[#This Row],[STATUS]])</f>
        <v>FIJO</v>
      </c>
      <c r="L701" s="57">
        <v>30000</v>
      </c>
      <c r="M701" s="61"/>
      <c r="N701" s="60">
        <v>912</v>
      </c>
      <c r="O701" s="60">
        <v>861</v>
      </c>
      <c r="P701" s="25">
        <f>Tabla15[[#This Row],[sbruto]]-Tabla15[[#This Row],[ISR]]-Tabla15[[#This Row],[SFS]]-Tabla15[[#This Row],[AFP]]-Tabla15[[#This Row],[sneto]]</f>
        <v>25</v>
      </c>
      <c r="Q701" s="25">
        <v>28202</v>
      </c>
      <c r="R701" s="48" t="str">
        <f>_xlfn.XLOOKUP(Tabla15[[#This Row],[cedula]],Tabla8[Numero Documento],Tabla8[Gen])</f>
        <v>F</v>
      </c>
      <c r="S701" s="48" t="str">
        <f>_xlfn.XLOOKUP(Tabla15[[#This Row],[cedula]],Tabla8[Numero Documento],Tabla8[Lugar Funciones Codigo])</f>
        <v>01.83.02.00.01</v>
      </c>
    </row>
    <row r="702" spans="1:19" hidden="1">
      <c r="A702" s="48" t="s">
        <v>2539</v>
      </c>
      <c r="B702" s="48" t="s">
        <v>2094</v>
      </c>
      <c r="C702" s="48" t="s">
        <v>2574</v>
      </c>
      <c r="D702" s="48" t="str">
        <f>Tabla15[[#This Row],[cedula]]&amp;Tabla15[[#This Row],[prog]]&amp;LEFT(Tabla15[[#This Row],[TIPO]],3)</f>
        <v>0010496385513FIJ</v>
      </c>
      <c r="E702" s="48" t="s">
        <v>697</v>
      </c>
      <c r="F702" s="48" t="s">
        <v>699</v>
      </c>
      <c r="G702" s="48" t="s">
        <v>698</v>
      </c>
      <c r="H702" s="48" t="s">
        <v>11</v>
      </c>
      <c r="I702" s="73">
        <f>_xlfn.XLOOKUP(Tabla15[[#This Row],[cedula]],TCARRERA[CEDULA],TCARRERA[CATEGORIA DEL SERVIDOR],0)</f>
        <v>0</v>
      </c>
      <c r="J70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02" s="48" t="str">
        <f>IF(ISTEXT(Tabla15[[#This Row],[CARRERA]]),Tabla15[[#This Row],[CARRERA]],Tabla15[[#This Row],[STATUS]])</f>
        <v>FIJO</v>
      </c>
      <c r="L702" s="57">
        <v>27300</v>
      </c>
      <c r="M702" s="61"/>
      <c r="N702" s="57">
        <v>829.92</v>
      </c>
      <c r="O702" s="57">
        <v>783.51</v>
      </c>
      <c r="P702" s="25">
        <f>Tabla15[[#This Row],[sbruto]]-Tabla15[[#This Row],[ISR]]-Tabla15[[#This Row],[SFS]]-Tabla15[[#This Row],[AFP]]-Tabla15[[#This Row],[sneto]]</f>
        <v>12521.930000000004</v>
      </c>
      <c r="Q702" s="25">
        <v>13164.64</v>
      </c>
      <c r="R702" s="48" t="str">
        <f>_xlfn.XLOOKUP(Tabla15[[#This Row],[cedula]],Tabla8[Numero Documento],Tabla8[Gen])</f>
        <v>F</v>
      </c>
      <c r="S702" s="48" t="str">
        <f>_xlfn.XLOOKUP(Tabla15[[#This Row],[cedula]],Tabla8[Numero Documento],Tabla8[Lugar Funciones Codigo])</f>
        <v>01.83.02.00.01</v>
      </c>
    </row>
    <row r="703" spans="1:19" hidden="1">
      <c r="A703" s="48" t="s">
        <v>2539</v>
      </c>
      <c r="B703" s="48" t="s">
        <v>2159</v>
      </c>
      <c r="C703" s="48" t="s">
        <v>2574</v>
      </c>
      <c r="D703" s="48" t="str">
        <f>Tabla15[[#This Row],[cedula]]&amp;Tabla15[[#This Row],[prog]]&amp;LEFT(Tabla15[[#This Row],[TIPO]],3)</f>
        <v>0010007883113FIJ</v>
      </c>
      <c r="E703" s="48" t="s">
        <v>727</v>
      </c>
      <c r="F703" s="48" t="s">
        <v>55</v>
      </c>
      <c r="G703" s="48" t="s">
        <v>698</v>
      </c>
      <c r="H703" s="48" t="s">
        <v>11</v>
      </c>
      <c r="I703" s="73">
        <f>_xlfn.XLOOKUP(Tabla15[[#This Row],[cedula]],TCARRERA[CEDULA],TCARRERA[CATEGORIA DEL SERVIDOR],0)</f>
        <v>0</v>
      </c>
      <c r="J70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48" t="str">
        <f>IF(ISTEXT(Tabla15[[#This Row],[CARRERA]]),Tabla15[[#This Row],[CARRERA]],Tabla15[[#This Row],[STATUS]])</f>
        <v>FIJO</v>
      </c>
      <c r="L703" s="57">
        <v>27300</v>
      </c>
      <c r="M703" s="58"/>
      <c r="N703" s="57">
        <v>829.92</v>
      </c>
      <c r="O703" s="57">
        <v>783.51</v>
      </c>
      <c r="P703" s="25">
        <f>Tabla15[[#This Row],[sbruto]]-Tabla15[[#This Row],[ISR]]-Tabla15[[#This Row],[SFS]]-Tabla15[[#This Row],[AFP]]-Tabla15[[#This Row],[sneto]]</f>
        <v>4967.8800000000047</v>
      </c>
      <c r="Q703" s="25">
        <v>20718.689999999999</v>
      </c>
      <c r="R703" s="48" t="str">
        <f>_xlfn.XLOOKUP(Tabla15[[#This Row],[cedula]],Tabla8[Numero Documento],Tabla8[Gen])</f>
        <v>F</v>
      </c>
      <c r="S703" s="48" t="str">
        <f>_xlfn.XLOOKUP(Tabla15[[#This Row],[cedula]],Tabla8[Numero Documento],Tabla8[Lugar Funciones Codigo])</f>
        <v>01.83.02.00.01</v>
      </c>
    </row>
    <row r="704" spans="1:19" hidden="1">
      <c r="A704" s="48" t="s">
        <v>2539</v>
      </c>
      <c r="B704" s="48" t="s">
        <v>1341</v>
      </c>
      <c r="C704" s="48" t="s">
        <v>2574</v>
      </c>
      <c r="D704" s="48" t="str">
        <f>Tabla15[[#This Row],[cedula]]&amp;Tabla15[[#This Row],[prog]]&amp;LEFT(Tabla15[[#This Row],[TIPO]],3)</f>
        <v>0010252783513FIJ</v>
      </c>
      <c r="E704" s="48" t="s">
        <v>754</v>
      </c>
      <c r="F704" s="48" t="s">
        <v>82</v>
      </c>
      <c r="G704" s="48" t="s">
        <v>698</v>
      </c>
      <c r="H704" s="48" t="s">
        <v>11</v>
      </c>
      <c r="I704" s="73" t="str">
        <f>_xlfn.XLOOKUP(Tabla15[[#This Row],[cedula]],TCARRERA[CEDULA],TCARRERA[CATEGORIA DEL SERVIDOR],0)</f>
        <v>CARRERA ADMINISTRATIVA</v>
      </c>
      <c r="J70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04" s="48" t="str">
        <f>IF(ISTEXT(Tabla15[[#This Row],[CARRERA]]),Tabla15[[#This Row],[CARRERA]],Tabla15[[#This Row],[STATUS]])</f>
        <v>CARRERA ADMINISTRATIVA</v>
      </c>
      <c r="L704" s="57">
        <v>27300</v>
      </c>
      <c r="M704" s="61"/>
      <c r="N704" s="57">
        <v>829.92</v>
      </c>
      <c r="O704" s="57">
        <v>783.51</v>
      </c>
      <c r="P704" s="25">
        <f>Tabla15[[#This Row],[sbruto]]-Tabla15[[#This Row],[ISR]]-Tabla15[[#This Row],[SFS]]-Tabla15[[#This Row],[AFP]]-Tabla15[[#This Row],[sneto]]</f>
        <v>4433.4500000000044</v>
      </c>
      <c r="Q704" s="25">
        <v>21253.119999999999</v>
      </c>
      <c r="R704" s="48" t="str">
        <f>_xlfn.XLOOKUP(Tabla15[[#This Row],[cedula]],Tabla8[Numero Documento],Tabla8[Gen])</f>
        <v>F</v>
      </c>
      <c r="S704" s="48" t="str">
        <f>_xlfn.XLOOKUP(Tabla15[[#This Row],[cedula]],Tabla8[Numero Documento],Tabla8[Lugar Funciones Codigo])</f>
        <v>01.83.02.00.01</v>
      </c>
    </row>
    <row r="705" spans="1:19" hidden="1">
      <c r="A705" s="48" t="s">
        <v>2539</v>
      </c>
      <c r="B705" s="48" t="s">
        <v>2107</v>
      </c>
      <c r="C705" s="48" t="s">
        <v>2574</v>
      </c>
      <c r="D705" s="48" t="str">
        <f>Tabla15[[#This Row],[cedula]]&amp;Tabla15[[#This Row],[prog]]&amp;LEFT(Tabla15[[#This Row],[TIPO]],3)</f>
        <v>0011240047813FIJ</v>
      </c>
      <c r="E705" s="48" t="s">
        <v>1001</v>
      </c>
      <c r="F705" s="48" t="s">
        <v>132</v>
      </c>
      <c r="G705" s="48" t="s">
        <v>698</v>
      </c>
      <c r="H705" s="48" t="s">
        <v>11</v>
      </c>
      <c r="I705" s="73">
        <f>_xlfn.XLOOKUP(Tabla15[[#This Row],[cedula]],TCARRERA[CEDULA],TCARRERA[CATEGORIA DEL SERVIDOR],0)</f>
        <v>0</v>
      </c>
      <c r="J705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5" s="48" t="str">
        <f>IF(ISTEXT(Tabla15[[#This Row],[CARRERA]]),Tabla15[[#This Row],[CARRERA]],Tabla15[[#This Row],[STATUS]])</f>
        <v>ESTATUTO SIMPLIFICADO</v>
      </c>
      <c r="L705" s="57">
        <v>26250</v>
      </c>
      <c r="M705" s="57"/>
      <c r="N705" s="57">
        <v>798</v>
      </c>
      <c r="O705" s="57">
        <v>753.38</v>
      </c>
      <c r="P705" s="25">
        <f>Tabla15[[#This Row],[sbruto]]-Tabla15[[#This Row],[ISR]]-Tabla15[[#This Row],[SFS]]-Tabla15[[#This Row],[AFP]]-Tabla15[[#This Row],[sneto]]</f>
        <v>5294.739999999998</v>
      </c>
      <c r="Q705" s="25">
        <v>19403.88</v>
      </c>
      <c r="R705" s="48" t="str">
        <f>_xlfn.XLOOKUP(Tabla15[[#This Row],[cedula]],Tabla8[Numero Documento],Tabla8[Gen])</f>
        <v>M</v>
      </c>
      <c r="S705" s="48" t="str">
        <f>_xlfn.XLOOKUP(Tabla15[[#This Row],[cedula]],Tabla8[Numero Documento],Tabla8[Lugar Funciones Codigo])</f>
        <v>01.83.02.00.01</v>
      </c>
    </row>
    <row r="706" spans="1:19" hidden="1">
      <c r="A706" s="48" t="s">
        <v>2539</v>
      </c>
      <c r="B706" s="48" t="s">
        <v>2124</v>
      </c>
      <c r="C706" s="48" t="s">
        <v>2574</v>
      </c>
      <c r="D706" s="48" t="str">
        <f>Tabla15[[#This Row],[cedula]]&amp;Tabla15[[#This Row],[prog]]&amp;LEFT(Tabla15[[#This Row],[TIPO]],3)</f>
        <v>0010264650213FIJ</v>
      </c>
      <c r="E706" s="48" t="s">
        <v>712</v>
      </c>
      <c r="F706" s="48" t="s">
        <v>42</v>
      </c>
      <c r="G706" s="48" t="s">
        <v>698</v>
      </c>
      <c r="H706" s="48" t="s">
        <v>11</v>
      </c>
      <c r="I706" s="73">
        <f>_xlfn.XLOOKUP(Tabla15[[#This Row],[cedula]],TCARRERA[CEDULA],TCARRERA[CATEGORIA DEL SERVIDOR],0)</f>
        <v>0</v>
      </c>
      <c r="J70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48" t="str">
        <f>IF(ISTEXT(Tabla15[[#This Row],[CARRERA]]),Tabla15[[#This Row],[CARRERA]],Tabla15[[#This Row],[STATUS]])</f>
        <v>ESTATUTO SIMPLIFICADO</v>
      </c>
      <c r="L706" s="57">
        <v>26250</v>
      </c>
      <c r="M706" s="61"/>
      <c r="N706" s="60">
        <v>798</v>
      </c>
      <c r="O706" s="60">
        <v>753.38</v>
      </c>
      <c r="P706" s="25">
        <f>Tabla15[[#This Row],[sbruto]]-Tabla15[[#This Row],[ISR]]-Tabla15[[#This Row],[SFS]]-Tabla15[[#This Row],[AFP]]-Tabla15[[#This Row],[sneto]]</f>
        <v>5924.869999999999</v>
      </c>
      <c r="Q706" s="25">
        <v>18773.75</v>
      </c>
      <c r="R706" s="48" t="str">
        <f>_xlfn.XLOOKUP(Tabla15[[#This Row],[cedula]],Tabla8[Numero Documento],Tabla8[Gen])</f>
        <v>M</v>
      </c>
      <c r="S706" s="48" t="str">
        <f>_xlfn.XLOOKUP(Tabla15[[#This Row],[cedula]],Tabla8[Numero Documento],Tabla8[Lugar Funciones Codigo])</f>
        <v>01.83.02.00.01</v>
      </c>
    </row>
    <row r="707" spans="1:19" hidden="1">
      <c r="A707" s="48" t="s">
        <v>2539</v>
      </c>
      <c r="B707" s="48" t="s">
        <v>2236</v>
      </c>
      <c r="C707" s="48" t="s">
        <v>2574</v>
      </c>
      <c r="D707" s="48" t="str">
        <f>Tabla15[[#This Row],[cedula]]&amp;Tabla15[[#This Row],[prog]]&amp;LEFT(Tabla15[[#This Row],[TIPO]],3)</f>
        <v>0011410010013FIJ</v>
      </c>
      <c r="E707" s="48" t="s">
        <v>762</v>
      </c>
      <c r="F707" s="48" t="s">
        <v>763</v>
      </c>
      <c r="G707" s="48" t="s">
        <v>698</v>
      </c>
      <c r="H707" s="48" t="s">
        <v>11</v>
      </c>
      <c r="I707" s="73">
        <f>_xlfn.XLOOKUP(Tabla15[[#This Row],[cedula]],TCARRERA[CEDULA],TCARRERA[CATEGORIA DEL SERVIDOR],0)</f>
        <v>0</v>
      </c>
      <c r="J70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07" s="48" t="str">
        <f>IF(ISTEXT(Tabla15[[#This Row],[CARRERA]]),Tabla15[[#This Row],[CARRERA]],Tabla15[[#This Row],[STATUS]])</f>
        <v>FIJO</v>
      </c>
      <c r="L707" s="57">
        <v>26250</v>
      </c>
      <c r="M707" s="61"/>
      <c r="N707" s="57">
        <v>798</v>
      </c>
      <c r="O707" s="57">
        <v>753.38</v>
      </c>
      <c r="P707" s="25">
        <f>Tabla15[[#This Row],[sbruto]]-Tabla15[[#This Row],[ISR]]-Tabla15[[#This Row],[SFS]]-Tabla15[[#This Row],[AFP]]-Tabla15[[#This Row],[sneto]]</f>
        <v>2420.9500000000007</v>
      </c>
      <c r="Q707" s="25">
        <v>22277.67</v>
      </c>
      <c r="R707" s="48" t="str">
        <f>_xlfn.XLOOKUP(Tabla15[[#This Row],[cedula]],Tabla8[Numero Documento],Tabla8[Gen])</f>
        <v>M</v>
      </c>
      <c r="S707" s="48" t="str">
        <f>_xlfn.XLOOKUP(Tabla15[[#This Row],[cedula]],Tabla8[Numero Documento],Tabla8[Lugar Funciones Codigo])</f>
        <v>01.83.02.00.01</v>
      </c>
    </row>
    <row r="708" spans="1:19" hidden="1">
      <c r="A708" s="48" t="s">
        <v>2539</v>
      </c>
      <c r="B708" s="48" t="s">
        <v>2670</v>
      </c>
      <c r="C708" s="48" t="s">
        <v>2574</v>
      </c>
      <c r="D708" s="48" t="str">
        <f>Tabla15[[#This Row],[cedula]]&amp;Tabla15[[#This Row],[prog]]&amp;LEFT(Tabla15[[#This Row],[TIPO]],3)</f>
        <v>4022665157413FIJ</v>
      </c>
      <c r="E708" s="48" t="s">
        <v>2654</v>
      </c>
      <c r="F708" s="48" t="s">
        <v>104</v>
      </c>
      <c r="G708" s="48" t="s">
        <v>698</v>
      </c>
      <c r="H708" s="48" t="s">
        <v>11</v>
      </c>
      <c r="I708" s="73">
        <f>_xlfn.XLOOKUP(Tabla15[[#This Row],[cedula]],TCARRERA[CEDULA],TCARRERA[CATEGORIA DEL SERVIDOR],0)</f>
        <v>0</v>
      </c>
      <c r="J70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08" s="48" t="str">
        <f>IF(ISTEXT(Tabla15[[#This Row],[CARRERA]]),Tabla15[[#This Row],[CARRERA]],Tabla15[[#This Row],[STATUS]])</f>
        <v>FIJO</v>
      </c>
      <c r="L708" s="57">
        <v>25000</v>
      </c>
      <c r="M708" s="60"/>
      <c r="N708" s="60">
        <v>760</v>
      </c>
      <c r="O708" s="60">
        <v>717.5</v>
      </c>
      <c r="P708" s="25">
        <f>Tabla15[[#This Row],[sbruto]]-Tabla15[[#This Row],[ISR]]-Tabla15[[#This Row],[SFS]]-Tabla15[[#This Row],[AFP]]-Tabla15[[#This Row],[sneto]]</f>
        <v>25</v>
      </c>
      <c r="Q708" s="25">
        <v>23497.5</v>
      </c>
      <c r="R708" s="48" t="str">
        <f>_xlfn.XLOOKUP(Tabla15[[#This Row],[cedula]],Tabla8[Numero Documento],Tabla8[Gen])</f>
        <v>F</v>
      </c>
      <c r="S708" s="48" t="str">
        <f>_xlfn.XLOOKUP(Tabla15[[#This Row],[cedula]],Tabla8[Numero Documento],Tabla8[Lugar Funciones Codigo])</f>
        <v>01.83.02.00.01</v>
      </c>
    </row>
    <row r="709" spans="1:19" hidden="1">
      <c r="A709" s="48" t="s">
        <v>2539</v>
      </c>
      <c r="B709" s="48" t="s">
        <v>1307</v>
      </c>
      <c r="C709" s="48" t="s">
        <v>2574</v>
      </c>
      <c r="D709" s="48" t="str">
        <f>Tabla15[[#This Row],[cedula]]&amp;Tabla15[[#This Row],[prog]]&amp;LEFT(Tabla15[[#This Row],[TIPO]],3)</f>
        <v>0520006813713FIJ</v>
      </c>
      <c r="E709" s="48" t="s">
        <v>705</v>
      </c>
      <c r="F709" s="48" t="s">
        <v>706</v>
      </c>
      <c r="G709" s="48" t="s">
        <v>698</v>
      </c>
      <c r="H709" s="48" t="s">
        <v>11</v>
      </c>
      <c r="I709" s="73" t="str">
        <f>_xlfn.XLOOKUP(Tabla15[[#This Row],[cedula]],TCARRERA[CEDULA],TCARRERA[CATEGORIA DEL SERVIDOR],0)</f>
        <v>CARRERA ADMINISTRATIVA</v>
      </c>
      <c r="J70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09" s="48" t="str">
        <f>IF(ISTEXT(Tabla15[[#This Row],[CARRERA]]),Tabla15[[#This Row],[CARRERA]],Tabla15[[#This Row],[STATUS]])</f>
        <v>CARRERA ADMINISTRATIVA</v>
      </c>
      <c r="L709" s="57">
        <v>22000</v>
      </c>
      <c r="M709" s="61"/>
      <c r="N709" s="60">
        <v>668.8</v>
      </c>
      <c r="O709" s="60">
        <v>631.4</v>
      </c>
      <c r="P709" s="25">
        <f>Tabla15[[#This Row],[sbruto]]-Tabla15[[#This Row],[ISR]]-Tabla15[[#This Row],[SFS]]-Tabla15[[#This Row],[AFP]]-Tabla15[[#This Row],[sneto]]</f>
        <v>12894.91</v>
      </c>
      <c r="Q709" s="25">
        <v>7804.89</v>
      </c>
      <c r="R709" s="48" t="str">
        <f>_xlfn.XLOOKUP(Tabla15[[#This Row],[cedula]],Tabla8[Numero Documento],Tabla8[Gen])</f>
        <v>M</v>
      </c>
      <c r="S709" s="48" t="str">
        <f>_xlfn.XLOOKUP(Tabla15[[#This Row],[cedula]],Tabla8[Numero Documento],Tabla8[Lugar Funciones Codigo])</f>
        <v>01.83.02.00.01</v>
      </c>
    </row>
    <row r="710" spans="1:19" hidden="1">
      <c r="A710" s="48" t="s">
        <v>2539</v>
      </c>
      <c r="B710" s="48" t="s">
        <v>2122</v>
      </c>
      <c r="C710" s="48" t="s">
        <v>2574</v>
      </c>
      <c r="D710" s="48" t="str">
        <f>Tabla15[[#This Row],[cedula]]&amp;Tabla15[[#This Row],[prog]]&amp;LEFT(Tabla15[[#This Row],[TIPO]],3)</f>
        <v>0170012140113FIJ</v>
      </c>
      <c r="E710" s="48" t="s">
        <v>711</v>
      </c>
      <c r="F710" s="48" t="s">
        <v>8</v>
      </c>
      <c r="G710" s="48" t="s">
        <v>698</v>
      </c>
      <c r="H710" s="48" t="s">
        <v>11</v>
      </c>
      <c r="I710" s="73">
        <f>_xlfn.XLOOKUP(Tabla15[[#This Row],[cedula]],TCARRERA[CEDULA],TCARRERA[CATEGORIA DEL SERVIDOR],0)</f>
        <v>0</v>
      </c>
      <c r="J710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48" t="str">
        <f>IF(ISTEXT(Tabla15[[#This Row],[CARRERA]]),Tabla15[[#This Row],[CARRERA]],Tabla15[[#This Row],[STATUS]])</f>
        <v>ESTATUTO SIMPLIFICADO</v>
      </c>
      <c r="L710" s="57">
        <v>22000</v>
      </c>
      <c r="M710" s="60"/>
      <c r="N710" s="60">
        <v>668.8</v>
      </c>
      <c r="O710" s="60">
        <v>631.4</v>
      </c>
      <c r="P710" s="25">
        <f>Tabla15[[#This Row],[sbruto]]-Tabla15[[#This Row],[ISR]]-Tabla15[[#This Row],[SFS]]-Tabla15[[#This Row],[AFP]]-Tabla15[[#This Row],[sneto]]</f>
        <v>9817.8799999999992</v>
      </c>
      <c r="Q710" s="25">
        <v>10881.92</v>
      </c>
      <c r="R710" s="48" t="str">
        <f>_xlfn.XLOOKUP(Tabla15[[#This Row],[cedula]],Tabla8[Numero Documento],Tabla8[Gen])</f>
        <v>M</v>
      </c>
      <c r="S710" s="48" t="str">
        <f>_xlfn.XLOOKUP(Tabla15[[#This Row],[cedula]],Tabla8[Numero Documento],Tabla8[Lugar Funciones Codigo])</f>
        <v>01.83.02.00.01</v>
      </c>
    </row>
    <row r="711" spans="1:19" hidden="1">
      <c r="A711" s="48" t="s">
        <v>2539</v>
      </c>
      <c r="B711" s="48" t="s">
        <v>2876</v>
      </c>
      <c r="C711" s="48" t="s">
        <v>2574</v>
      </c>
      <c r="D711" s="48" t="str">
        <f>Tabla15[[#This Row],[cedula]]&amp;Tabla15[[#This Row],[prog]]&amp;LEFT(Tabla15[[#This Row],[TIPO]],3)</f>
        <v>0011600180113FIJ</v>
      </c>
      <c r="E711" s="48" t="s">
        <v>2875</v>
      </c>
      <c r="F711" s="48" t="s">
        <v>402</v>
      </c>
      <c r="G711" s="48" t="s">
        <v>698</v>
      </c>
      <c r="H711" s="48" t="s">
        <v>11</v>
      </c>
      <c r="I711" s="73">
        <f>_xlfn.XLOOKUP(Tabla15[[#This Row],[cedula]],TCARRERA[CEDULA],TCARRERA[CATEGORIA DEL SERVIDOR],0)</f>
        <v>0</v>
      </c>
      <c r="J71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1" s="48" t="str">
        <f>IF(ISTEXT(Tabla15[[#This Row],[CARRERA]]),Tabla15[[#This Row],[CARRERA]],Tabla15[[#This Row],[STATUS]])</f>
        <v>ESTATUTO SIMPLIFICADO</v>
      </c>
      <c r="L711" s="57">
        <v>22000</v>
      </c>
      <c r="M711" s="60"/>
      <c r="N711" s="60">
        <v>668.8</v>
      </c>
      <c r="O711" s="60">
        <v>631.4</v>
      </c>
      <c r="P711" s="25">
        <f>Tabla15[[#This Row],[sbruto]]-Tabla15[[#This Row],[ISR]]-Tabla15[[#This Row],[SFS]]-Tabla15[[#This Row],[AFP]]-Tabla15[[#This Row],[sneto]]</f>
        <v>25</v>
      </c>
      <c r="Q711" s="25">
        <v>20674.8</v>
      </c>
      <c r="R711" s="48" t="str">
        <f>_xlfn.XLOOKUP(Tabla15[[#This Row],[cedula]],Tabla8[Numero Documento],Tabla8[Gen])</f>
        <v>M</v>
      </c>
      <c r="S711" s="48" t="str">
        <f>_xlfn.XLOOKUP(Tabla15[[#This Row],[cedula]],Tabla8[Numero Documento],Tabla8[Lugar Funciones Codigo])</f>
        <v>01.83.02.00.01</v>
      </c>
    </row>
    <row r="712" spans="1:19" hidden="1">
      <c r="A712" s="48" t="s">
        <v>2539</v>
      </c>
      <c r="B712" s="48" t="s">
        <v>1312</v>
      </c>
      <c r="C712" s="48" t="s">
        <v>2574</v>
      </c>
      <c r="D712" s="48" t="str">
        <f>Tabla15[[#This Row],[cedula]]&amp;Tabla15[[#This Row],[prog]]&amp;LEFT(Tabla15[[#This Row],[TIPO]],3)</f>
        <v>0010960652513FIJ</v>
      </c>
      <c r="E712" s="48" t="s">
        <v>714</v>
      </c>
      <c r="F712" s="48" t="s">
        <v>8</v>
      </c>
      <c r="G712" s="48" t="s">
        <v>698</v>
      </c>
      <c r="H712" s="48" t="s">
        <v>11</v>
      </c>
      <c r="I712" s="73" t="str">
        <f>_xlfn.XLOOKUP(Tabla15[[#This Row],[cedula]],TCARRERA[CEDULA],TCARRERA[CATEGORIA DEL SERVIDOR],0)</f>
        <v>CARRERA ADMINISTRATIVA</v>
      </c>
      <c r="J712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2" s="48" t="str">
        <f>IF(ISTEXT(Tabla15[[#This Row],[CARRERA]]),Tabla15[[#This Row],[CARRERA]],Tabla15[[#This Row],[STATUS]])</f>
        <v>CARRERA ADMINISTRATIVA</v>
      </c>
      <c r="L712" s="57">
        <v>22000</v>
      </c>
      <c r="M712" s="59"/>
      <c r="N712" s="60">
        <v>668.8</v>
      </c>
      <c r="O712" s="60">
        <v>631.4</v>
      </c>
      <c r="P712" s="25">
        <f>Tabla15[[#This Row],[sbruto]]-Tabla15[[#This Row],[ISR]]-Tabla15[[#This Row],[SFS]]-Tabla15[[#This Row],[AFP]]-Tabla15[[#This Row],[sneto]]</f>
        <v>8389.73</v>
      </c>
      <c r="Q712" s="25">
        <v>12310.07</v>
      </c>
      <c r="R712" s="48" t="str">
        <f>_xlfn.XLOOKUP(Tabla15[[#This Row],[cedula]],Tabla8[Numero Documento],Tabla8[Gen])</f>
        <v>F</v>
      </c>
      <c r="S712" s="48" t="str">
        <f>_xlfn.XLOOKUP(Tabla15[[#This Row],[cedula]],Tabla8[Numero Documento],Tabla8[Lugar Funciones Codigo])</f>
        <v>01.83.02.00.01</v>
      </c>
    </row>
    <row r="713" spans="1:19" hidden="1">
      <c r="A713" s="48" t="s">
        <v>2539</v>
      </c>
      <c r="B713" s="48" t="s">
        <v>2133</v>
      </c>
      <c r="C713" s="48" t="s">
        <v>2574</v>
      </c>
      <c r="D713" s="48" t="str">
        <f>Tabla15[[#This Row],[cedula]]&amp;Tabla15[[#This Row],[prog]]&amp;LEFT(Tabla15[[#This Row],[TIPO]],3)</f>
        <v>2250034362313FIJ</v>
      </c>
      <c r="E713" s="48" t="s">
        <v>715</v>
      </c>
      <c r="F713" s="48" t="s">
        <v>117</v>
      </c>
      <c r="G713" s="48" t="s">
        <v>698</v>
      </c>
      <c r="H713" s="48" t="s">
        <v>11</v>
      </c>
      <c r="I713" s="73">
        <f>_xlfn.XLOOKUP(Tabla15[[#This Row],[cedula]],TCARRERA[CEDULA],TCARRERA[CATEGORIA DEL SERVIDOR],0)</f>
        <v>0</v>
      </c>
      <c r="J71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13" s="48" t="str">
        <f>IF(ISTEXT(Tabla15[[#This Row],[CARRERA]]),Tabla15[[#This Row],[CARRERA]],Tabla15[[#This Row],[STATUS]])</f>
        <v>FIJO</v>
      </c>
      <c r="L713" s="57">
        <v>22000</v>
      </c>
      <c r="M713" s="58"/>
      <c r="N713" s="57">
        <v>668.8</v>
      </c>
      <c r="O713" s="57">
        <v>631.4</v>
      </c>
      <c r="P713" s="25">
        <f>Tabla15[[#This Row],[sbruto]]-Tabla15[[#This Row],[ISR]]-Tabla15[[#This Row],[SFS]]-Tabla15[[#This Row],[AFP]]-Tabla15[[#This Row],[sneto]]</f>
        <v>25</v>
      </c>
      <c r="Q713" s="25">
        <v>20674.8</v>
      </c>
      <c r="R713" s="48" t="str">
        <f>_xlfn.XLOOKUP(Tabla15[[#This Row],[cedula]],Tabla8[Numero Documento],Tabla8[Gen])</f>
        <v>M</v>
      </c>
      <c r="S713" s="48" t="str">
        <f>_xlfn.XLOOKUP(Tabla15[[#This Row],[cedula]],Tabla8[Numero Documento],Tabla8[Lugar Funciones Codigo])</f>
        <v>01.83.02.00.01</v>
      </c>
    </row>
    <row r="714" spans="1:19" hidden="1">
      <c r="A714" s="48" t="s">
        <v>2539</v>
      </c>
      <c r="B714" s="48" t="s">
        <v>2134</v>
      </c>
      <c r="C714" s="48" t="s">
        <v>2574</v>
      </c>
      <c r="D714" s="48" t="str">
        <f>Tabla15[[#This Row],[cedula]]&amp;Tabla15[[#This Row],[prog]]&amp;LEFT(Tabla15[[#This Row],[TIPO]],3)</f>
        <v>0680013834613FIJ</v>
      </c>
      <c r="E714" s="48" t="s">
        <v>716</v>
      </c>
      <c r="F714" s="48" t="s">
        <v>8</v>
      </c>
      <c r="G714" s="48" t="s">
        <v>698</v>
      </c>
      <c r="H714" s="48" t="s">
        <v>11</v>
      </c>
      <c r="I714" s="73">
        <f>_xlfn.XLOOKUP(Tabla15[[#This Row],[cedula]],TCARRERA[CEDULA],TCARRERA[CATEGORIA DEL SERVIDOR],0)</f>
        <v>0</v>
      </c>
      <c r="J71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4" s="48" t="str">
        <f>IF(ISTEXT(Tabla15[[#This Row],[CARRERA]]),Tabla15[[#This Row],[CARRERA]],Tabla15[[#This Row],[STATUS]])</f>
        <v>ESTATUTO SIMPLIFICADO</v>
      </c>
      <c r="L714" s="57">
        <v>22000</v>
      </c>
      <c r="M714" s="61"/>
      <c r="N714" s="57">
        <v>668.8</v>
      </c>
      <c r="O714" s="57">
        <v>631.4</v>
      </c>
      <c r="P714" s="25">
        <f>Tabla15[[#This Row],[sbruto]]-Tabla15[[#This Row],[ISR]]-Tabla15[[#This Row],[SFS]]-Tabla15[[#This Row],[AFP]]-Tabla15[[#This Row],[sneto]]</f>
        <v>12545.02</v>
      </c>
      <c r="Q714" s="25">
        <v>8154.78</v>
      </c>
      <c r="R714" s="48" t="str">
        <f>_xlfn.XLOOKUP(Tabla15[[#This Row],[cedula]],Tabla8[Numero Documento],Tabla8[Gen])</f>
        <v>F</v>
      </c>
      <c r="S714" s="48" t="str">
        <f>_xlfn.XLOOKUP(Tabla15[[#This Row],[cedula]],Tabla8[Numero Documento],Tabla8[Lugar Funciones Codigo])</f>
        <v>01.83.02.00.01</v>
      </c>
    </row>
    <row r="715" spans="1:19" hidden="1">
      <c r="A715" s="48" t="s">
        <v>2539</v>
      </c>
      <c r="B715" s="48" t="s">
        <v>2137</v>
      </c>
      <c r="C715" s="48" t="s">
        <v>2574</v>
      </c>
      <c r="D715" s="48" t="str">
        <f>Tabla15[[#This Row],[cedula]]&amp;Tabla15[[#This Row],[prog]]&amp;LEFT(Tabla15[[#This Row],[TIPO]],3)</f>
        <v>0100077766213FIJ</v>
      </c>
      <c r="E715" s="48" t="s">
        <v>1071</v>
      </c>
      <c r="F715" s="48" t="s">
        <v>574</v>
      </c>
      <c r="G715" s="48" t="s">
        <v>698</v>
      </c>
      <c r="H715" s="48" t="s">
        <v>11</v>
      </c>
      <c r="I715" s="73">
        <f>_xlfn.XLOOKUP(Tabla15[[#This Row],[cedula]],TCARRERA[CEDULA],TCARRERA[CATEGORIA DEL SERVIDOR],0)</f>
        <v>0</v>
      </c>
      <c r="J715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5" s="48" t="str">
        <f>IF(ISTEXT(Tabla15[[#This Row],[CARRERA]]),Tabla15[[#This Row],[CARRERA]],Tabla15[[#This Row],[STATUS]])</f>
        <v>ESTATUTO SIMPLIFICADO</v>
      </c>
      <c r="L715" s="57">
        <v>22000</v>
      </c>
      <c r="M715" s="57"/>
      <c r="N715" s="57">
        <v>668.8</v>
      </c>
      <c r="O715" s="57">
        <v>631.4</v>
      </c>
      <c r="P715" s="25">
        <f>Tabla15[[#This Row],[sbruto]]-Tabla15[[#This Row],[ISR]]-Tabla15[[#This Row],[SFS]]-Tabla15[[#This Row],[AFP]]-Tabla15[[#This Row],[sneto]]</f>
        <v>25</v>
      </c>
      <c r="Q715" s="25">
        <v>20674.8</v>
      </c>
      <c r="R715" s="48" t="str">
        <f>_xlfn.XLOOKUP(Tabla15[[#This Row],[cedula]],Tabla8[Numero Documento],Tabla8[Gen])</f>
        <v>M</v>
      </c>
      <c r="S715" s="48" t="str">
        <f>_xlfn.XLOOKUP(Tabla15[[#This Row],[cedula]],Tabla8[Numero Documento],Tabla8[Lugar Funciones Codigo])</f>
        <v>01.83.02.00.01</v>
      </c>
    </row>
    <row r="716" spans="1:19" hidden="1">
      <c r="A716" s="48" t="s">
        <v>2539</v>
      </c>
      <c r="B716" s="48" t="s">
        <v>2140</v>
      </c>
      <c r="C716" s="48" t="s">
        <v>2574</v>
      </c>
      <c r="D716" s="48" t="str">
        <f>Tabla15[[#This Row],[cedula]]&amp;Tabla15[[#This Row],[prog]]&amp;LEFT(Tabla15[[#This Row],[TIPO]],3)</f>
        <v>1080009183613FIJ</v>
      </c>
      <c r="E716" s="48" t="s">
        <v>721</v>
      </c>
      <c r="F716" s="48" t="s">
        <v>8</v>
      </c>
      <c r="G716" s="48" t="s">
        <v>698</v>
      </c>
      <c r="H716" s="48" t="s">
        <v>11</v>
      </c>
      <c r="I716" s="73">
        <f>_xlfn.XLOOKUP(Tabla15[[#This Row],[cedula]],TCARRERA[CEDULA],TCARRERA[CATEGORIA DEL SERVIDOR],0)</f>
        <v>0</v>
      </c>
      <c r="J71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6" s="48" t="str">
        <f>IF(ISTEXT(Tabla15[[#This Row],[CARRERA]]),Tabla15[[#This Row],[CARRERA]],Tabla15[[#This Row],[STATUS]])</f>
        <v>ESTATUTO SIMPLIFICADO</v>
      </c>
      <c r="L716" s="57">
        <v>22000</v>
      </c>
      <c r="M716" s="61"/>
      <c r="N716" s="57">
        <v>668.8</v>
      </c>
      <c r="O716" s="57">
        <v>631.4</v>
      </c>
      <c r="P716" s="25">
        <f>Tabla15[[#This Row],[sbruto]]-Tabla15[[#This Row],[ISR]]-Tabla15[[#This Row],[SFS]]-Tabla15[[#This Row],[AFP]]-Tabla15[[#This Row],[sneto]]</f>
        <v>325</v>
      </c>
      <c r="Q716" s="25">
        <v>20374.8</v>
      </c>
      <c r="R716" s="48" t="str">
        <f>_xlfn.XLOOKUP(Tabla15[[#This Row],[cedula]],Tabla8[Numero Documento],Tabla8[Gen])</f>
        <v>F</v>
      </c>
      <c r="S716" s="48" t="str">
        <f>_xlfn.XLOOKUP(Tabla15[[#This Row],[cedula]],Tabla8[Numero Documento],Tabla8[Lugar Funciones Codigo])</f>
        <v>01.83.02.00.01</v>
      </c>
    </row>
    <row r="717" spans="1:19" hidden="1">
      <c r="A717" s="48" t="s">
        <v>2539</v>
      </c>
      <c r="B717" s="48" t="s">
        <v>2146</v>
      </c>
      <c r="C717" s="48" t="s">
        <v>2574</v>
      </c>
      <c r="D717" s="48" t="str">
        <f>Tabla15[[#This Row],[cedula]]&amp;Tabla15[[#This Row],[prog]]&amp;LEFT(Tabla15[[#This Row],[TIPO]],3)</f>
        <v>0010937733313FIJ</v>
      </c>
      <c r="E717" s="48" t="s">
        <v>725</v>
      </c>
      <c r="F717" s="48" t="s">
        <v>60</v>
      </c>
      <c r="G717" s="48" t="s">
        <v>698</v>
      </c>
      <c r="H717" s="48" t="s">
        <v>11</v>
      </c>
      <c r="I717" s="73">
        <f>_xlfn.XLOOKUP(Tabla15[[#This Row],[cedula]],TCARRERA[CEDULA],TCARRERA[CATEGORIA DEL SERVIDOR],0)</f>
        <v>0</v>
      </c>
      <c r="J71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17" s="48" t="str">
        <f>IF(ISTEXT(Tabla15[[#This Row],[CARRERA]]),Tabla15[[#This Row],[CARRERA]],Tabla15[[#This Row],[STATUS]])</f>
        <v>FIJO</v>
      </c>
      <c r="L717" s="57">
        <v>22000</v>
      </c>
      <c r="M717" s="61"/>
      <c r="N717" s="57">
        <v>668.8</v>
      </c>
      <c r="O717" s="57">
        <v>631.4</v>
      </c>
      <c r="P717" s="25">
        <f>Tabla15[[#This Row],[sbruto]]-Tabla15[[#This Row],[ISR]]-Tabla15[[#This Row],[SFS]]-Tabla15[[#This Row],[AFP]]-Tabla15[[#This Row],[sneto]]</f>
        <v>3383.4500000000007</v>
      </c>
      <c r="Q717" s="25">
        <v>17316.349999999999</v>
      </c>
      <c r="R717" s="48" t="str">
        <f>_xlfn.XLOOKUP(Tabla15[[#This Row],[cedula]],Tabla8[Numero Documento],Tabla8[Gen])</f>
        <v>F</v>
      </c>
      <c r="S717" s="48" t="str">
        <f>_xlfn.XLOOKUP(Tabla15[[#This Row],[cedula]],Tabla8[Numero Documento],Tabla8[Lugar Funciones Codigo])</f>
        <v>01.83.02.00.01</v>
      </c>
    </row>
    <row r="718" spans="1:19" hidden="1">
      <c r="A718" s="48" t="s">
        <v>2539</v>
      </c>
      <c r="B718" s="48" t="s">
        <v>2149</v>
      </c>
      <c r="C718" s="48" t="s">
        <v>2574</v>
      </c>
      <c r="D718" s="48" t="str">
        <f>Tabla15[[#This Row],[cedula]]&amp;Tabla15[[#This Row],[prog]]&amp;LEFT(Tabla15[[#This Row],[TIPO]],3)</f>
        <v>0011117756413FIJ</v>
      </c>
      <c r="E718" s="48" t="s">
        <v>726</v>
      </c>
      <c r="F718" s="48" t="s">
        <v>60</v>
      </c>
      <c r="G718" s="48" t="s">
        <v>698</v>
      </c>
      <c r="H718" s="48" t="s">
        <v>11</v>
      </c>
      <c r="I718" s="73">
        <f>_xlfn.XLOOKUP(Tabla15[[#This Row],[cedula]],TCARRERA[CEDULA],TCARRERA[CATEGORIA DEL SERVIDOR],0)</f>
        <v>0</v>
      </c>
      <c r="J71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18" s="48" t="str">
        <f>IF(ISTEXT(Tabla15[[#This Row],[CARRERA]]),Tabla15[[#This Row],[CARRERA]],Tabla15[[#This Row],[STATUS]])</f>
        <v>FIJO</v>
      </c>
      <c r="L718" s="57">
        <v>22000</v>
      </c>
      <c r="M718" s="61"/>
      <c r="N718" s="57">
        <v>668.8</v>
      </c>
      <c r="O718" s="57">
        <v>631.4</v>
      </c>
      <c r="P718" s="25">
        <f>Tabla15[[#This Row],[sbruto]]-Tabla15[[#This Row],[ISR]]-Tabla15[[#This Row],[SFS]]-Tabla15[[#This Row],[AFP]]-Tabla15[[#This Row],[sneto]]</f>
        <v>17753.68</v>
      </c>
      <c r="Q718" s="25">
        <v>2946.12</v>
      </c>
      <c r="R718" s="48" t="str">
        <f>_xlfn.XLOOKUP(Tabla15[[#This Row],[cedula]],Tabla8[Numero Documento],Tabla8[Gen])</f>
        <v>F</v>
      </c>
      <c r="S718" s="48" t="str">
        <f>_xlfn.XLOOKUP(Tabla15[[#This Row],[cedula]],Tabla8[Numero Documento],Tabla8[Lugar Funciones Codigo])</f>
        <v>01.83.02.00.01</v>
      </c>
    </row>
    <row r="719" spans="1:19" hidden="1">
      <c r="A719" s="48" t="s">
        <v>2539</v>
      </c>
      <c r="B719" s="48" t="s">
        <v>2161</v>
      </c>
      <c r="C719" s="48" t="s">
        <v>2574</v>
      </c>
      <c r="D719" s="48" t="str">
        <f>Tabla15[[#This Row],[cedula]]&amp;Tabla15[[#This Row],[prog]]&amp;LEFT(Tabla15[[#This Row],[TIPO]],3)</f>
        <v>0011294002813FIJ</v>
      </c>
      <c r="E719" s="48" t="s">
        <v>728</v>
      </c>
      <c r="F719" s="48" t="s">
        <v>8</v>
      </c>
      <c r="G719" s="48" t="s">
        <v>698</v>
      </c>
      <c r="H719" s="48" t="s">
        <v>11</v>
      </c>
      <c r="I719" s="73">
        <f>_xlfn.XLOOKUP(Tabla15[[#This Row],[cedula]],TCARRERA[CEDULA],TCARRERA[CATEGORIA DEL SERVIDOR],0)</f>
        <v>0</v>
      </c>
      <c r="J719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9" s="48" t="str">
        <f>IF(ISTEXT(Tabla15[[#This Row],[CARRERA]]),Tabla15[[#This Row],[CARRERA]],Tabla15[[#This Row],[STATUS]])</f>
        <v>ESTATUTO SIMPLIFICADO</v>
      </c>
      <c r="L719" s="57">
        <v>22000</v>
      </c>
      <c r="M719" s="60"/>
      <c r="N719" s="57">
        <v>668.8</v>
      </c>
      <c r="O719" s="57">
        <v>631.4</v>
      </c>
      <c r="P719" s="25">
        <f>Tabla15[[#This Row],[sbruto]]-Tabla15[[#This Row],[ISR]]-Tabla15[[#This Row],[SFS]]-Tabla15[[#This Row],[AFP]]-Tabla15[[#This Row],[sneto]]</f>
        <v>10571.48</v>
      </c>
      <c r="Q719" s="25">
        <v>10128.32</v>
      </c>
      <c r="R719" s="48" t="str">
        <f>_xlfn.XLOOKUP(Tabla15[[#This Row],[cedula]],Tabla8[Numero Documento],Tabla8[Gen])</f>
        <v>F</v>
      </c>
      <c r="S719" s="48" t="str">
        <f>_xlfn.XLOOKUP(Tabla15[[#This Row],[cedula]],Tabla8[Numero Documento],Tabla8[Lugar Funciones Codigo])</f>
        <v>01.83.02.00.01</v>
      </c>
    </row>
    <row r="720" spans="1:19" hidden="1">
      <c r="A720" s="48" t="s">
        <v>2539</v>
      </c>
      <c r="B720" s="48" t="s">
        <v>2167</v>
      </c>
      <c r="C720" s="48" t="s">
        <v>2574</v>
      </c>
      <c r="D720" s="48" t="str">
        <f>Tabla15[[#This Row],[cedula]]&amp;Tabla15[[#This Row],[prog]]&amp;LEFT(Tabla15[[#This Row],[TIPO]],3)</f>
        <v>0011682100013FIJ</v>
      </c>
      <c r="E720" s="48" t="s">
        <v>730</v>
      </c>
      <c r="F720" s="48" t="s">
        <v>8</v>
      </c>
      <c r="G720" s="48" t="s">
        <v>698</v>
      </c>
      <c r="H720" s="48" t="s">
        <v>11</v>
      </c>
      <c r="I720" s="73">
        <f>_xlfn.XLOOKUP(Tabla15[[#This Row],[cedula]],TCARRERA[CEDULA],TCARRERA[CATEGORIA DEL SERVIDOR],0)</f>
        <v>0</v>
      </c>
      <c r="J720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0" s="48" t="str">
        <f>IF(ISTEXT(Tabla15[[#This Row],[CARRERA]]),Tabla15[[#This Row],[CARRERA]],Tabla15[[#This Row],[STATUS]])</f>
        <v>ESTATUTO SIMPLIFICADO</v>
      </c>
      <c r="L720" s="57">
        <v>22000</v>
      </c>
      <c r="M720" s="61"/>
      <c r="N720" s="57">
        <v>668.8</v>
      </c>
      <c r="O720" s="57">
        <v>631.4</v>
      </c>
      <c r="P720" s="25">
        <f>Tabla15[[#This Row],[sbruto]]-Tabla15[[#This Row],[ISR]]-Tabla15[[#This Row],[SFS]]-Tabla15[[#This Row],[AFP]]-Tabla15[[#This Row],[sneto]]</f>
        <v>965</v>
      </c>
      <c r="Q720" s="25">
        <v>19734.8</v>
      </c>
      <c r="R720" s="48" t="str">
        <f>_xlfn.XLOOKUP(Tabla15[[#This Row],[cedula]],Tabla8[Numero Documento],Tabla8[Gen])</f>
        <v>F</v>
      </c>
      <c r="S720" s="48" t="str">
        <f>_xlfn.XLOOKUP(Tabla15[[#This Row],[cedula]],Tabla8[Numero Documento],Tabla8[Lugar Funciones Codigo])</f>
        <v>01.83.02.00.01</v>
      </c>
    </row>
    <row r="721" spans="1:19" hidden="1">
      <c r="A721" s="48" t="s">
        <v>2539</v>
      </c>
      <c r="B721" s="48" t="s">
        <v>2172</v>
      </c>
      <c r="C721" s="48" t="s">
        <v>2574</v>
      </c>
      <c r="D721" s="48" t="str">
        <f>Tabla15[[#This Row],[cedula]]&amp;Tabla15[[#This Row],[prog]]&amp;LEFT(Tabla15[[#This Row],[TIPO]],3)</f>
        <v>4023864470813FIJ</v>
      </c>
      <c r="E721" s="48" t="s">
        <v>1693</v>
      </c>
      <c r="F721" s="48" t="s">
        <v>27</v>
      </c>
      <c r="G721" s="48" t="s">
        <v>698</v>
      </c>
      <c r="H721" s="48" t="s">
        <v>11</v>
      </c>
      <c r="I721" s="73">
        <f>_xlfn.XLOOKUP(Tabla15[[#This Row],[cedula]],TCARRERA[CEDULA],TCARRERA[CATEGORIA DEL SERVIDOR],0)</f>
        <v>0</v>
      </c>
      <c r="J72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1" s="48" t="str">
        <f>IF(ISTEXT(Tabla15[[#This Row],[CARRERA]]),Tabla15[[#This Row],[CARRERA]],Tabla15[[#This Row],[STATUS]])</f>
        <v>ESTATUTO SIMPLIFICADO</v>
      </c>
      <c r="L721" s="57">
        <v>22000</v>
      </c>
      <c r="M721" s="61"/>
      <c r="N721" s="57">
        <v>668.8</v>
      </c>
      <c r="O721" s="57">
        <v>631.4</v>
      </c>
      <c r="P721" s="25">
        <f>Tabla15[[#This Row],[sbruto]]-Tabla15[[#This Row],[ISR]]-Tabla15[[#This Row],[SFS]]-Tabla15[[#This Row],[AFP]]-Tabla15[[#This Row],[sneto]]</f>
        <v>25</v>
      </c>
      <c r="Q721" s="25">
        <v>20674.8</v>
      </c>
      <c r="R721" s="48" t="str">
        <f>_xlfn.XLOOKUP(Tabla15[[#This Row],[cedula]],Tabla8[Numero Documento],Tabla8[Gen])</f>
        <v>M</v>
      </c>
      <c r="S721" s="48" t="str">
        <f>_xlfn.XLOOKUP(Tabla15[[#This Row],[cedula]],Tabla8[Numero Documento],Tabla8[Lugar Funciones Codigo])</f>
        <v>01.83.02.00.01</v>
      </c>
    </row>
    <row r="722" spans="1:19" hidden="1">
      <c r="A722" s="48" t="s">
        <v>2539</v>
      </c>
      <c r="B722" s="48" t="s">
        <v>2181</v>
      </c>
      <c r="C722" s="48" t="s">
        <v>2574</v>
      </c>
      <c r="D722" s="48" t="str">
        <f>Tabla15[[#This Row],[cedula]]&amp;Tabla15[[#This Row],[prog]]&amp;LEFT(Tabla15[[#This Row],[TIPO]],3)</f>
        <v>0011388413413FIJ</v>
      </c>
      <c r="E722" s="48" t="s">
        <v>2772</v>
      </c>
      <c r="F722" s="48" t="s">
        <v>27</v>
      </c>
      <c r="G722" s="48" t="s">
        <v>698</v>
      </c>
      <c r="H722" s="48" t="s">
        <v>11</v>
      </c>
      <c r="I722" s="73">
        <f>_xlfn.XLOOKUP(Tabla15[[#This Row],[cedula]],TCARRERA[CEDULA],TCARRERA[CATEGORIA DEL SERVIDOR],0)</f>
        <v>0</v>
      </c>
      <c r="J722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2" s="48" t="str">
        <f>IF(ISTEXT(Tabla15[[#This Row],[CARRERA]]),Tabla15[[#This Row],[CARRERA]],Tabla15[[#This Row],[STATUS]])</f>
        <v>ESTATUTO SIMPLIFICADO</v>
      </c>
      <c r="L722" s="57">
        <v>22000</v>
      </c>
      <c r="M722" s="58"/>
      <c r="N722" s="57">
        <v>668.8</v>
      </c>
      <c r="O722" s="57">
        <v>631.4</v>
      </c>
      <c r="P722" s="25">
        <f>Tabla15[[#This Row],[sbruto]]-Tabla15[[#This Row],[ISR]]-Tabla15[[#This Row],[SFS]]-Tabla15[[#This Row],[AFP]]-Tabla15[[#This Row],[sneto]]</f>
        <v>25</v>
      </c>
      <c r="Q722" s="25">
        <v>20674.8</v>
      </c>
      <c r="R722" s="48" t="str">
        <f>_xlfn.XLOOKUP(Tabla15[[#This Row],[cedula]],Tabla8[Numero Documento],Tabla8[Gen])</f>
        <v>M</v>
      </c>
      <c r="S722" s="48" t="str">
        <f>_xlfn.XLOOKUP(Tabla15[[#This Row],[cedula]],Tabla8[Numero Documento],Tabla8[Lugar Funciones Codigo])</f>
        <v>01.83.02.00.01</v>
      </c>
    </row>
    <row r="723" spans="1:19" hidden="1">
      <c r="A723" s="48" t="s">
        <v>2539</v>
      </c>
      <c r="B723" s="48" t="s">
        <v>2190</v>
      </c>
      <c r="C723" s="48" t="s">
        <v>2574</v>
      </c>
      <c r="D723" s="48" t="str">
        <f>Tabla15[[#This Row],[cedula]]&amp;Tabla15[[#This Row],[prog]]&amp;LEFT(Tabla15[[#This Row],[TIPO]],3)</f>
        <v>0010818692513FIJ</v>
      </c>
      <c r="E723" s="48" t="s">
        <v>735</v>
      </c>
      <c r="F723" s="48" t="s">
        <v>391</v>
      </c>
      <c r="G723" s="48" t="s">
        <v>698</v>
      </c>
      <c r="H723" s="48" t="s">
        <v>11</v>
      </c>
      <c r="I723" s="73">
        <f>_xlfn.XLOOKUP(Tabla15[[#This Row],[cedula]],TCARRERA[CEDULA],TCARRERA[CATEGORIA DEL SERVIDOR],0)</f>
        <v>0</v>
      </c>
      <c r="J723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3" s="48" t="str">
        <f>IF(ISTEXT(Tabla15[[#This Row],[CARRERA]]),Tabla15[[#This Row],[CARRERA]],Tabla15[[#This Row],[STATUS]])</f>
        <v>ESTATUTO SIMPLIFICADO</v>
      </c>
      <c r="L723" s="57">
        <v>22000</v>
      </c>
      <c r="M723" s="61"/>
      <c r="N723" s="57">
        <v>668.8</v>
      </c>
      <c r="O723" s="57">
        <v>631.4</v>
      </c>
      <c r="P723" s="25">
        <f>Tabla15[[#This Row],[sbruto]]-Tabla15[[#This Row],[ISR]]-Tabla15[[#This Row],[SFS]]-Tabla15[[#This Row],[AFP]]-Tabla15[[#This Row],[sneto]]</f>
        <v>2121</v>
      </c>
      <c r="Q723" s="25">
        <v>18578.8</v>
      </c>
      <c r="R723" s="48" t="str">
        <f>_xlfn.XLOOKUP(Tabla15[[#This Row],[cedula]],Tabla8[Numero Documento],Tabla8[Gen])</f>
        <v>M</v>
      </c>
      <c r="S723" s="48" t="str">
        <f>_xlfn.XLOOKUP(Tabla15[[#This Row],[cedula]],Tabla8[Numero Documento],Tabla8[Lugar Funciones Codigo])</f>
        <v>01.83.02.00.01</v>
      </c>
    </row>
    <row r="724" spans="1:19" hidden="1">
      <c r="A724" s="48" t="s">
        <v>2539</v>
      </c>
      <c r="B724" s="48" t="s">
        <v>2192</v>
      </c>
      <c r="C724" s="48" t="s">
        <v>2574</v>
      </c>
      <c r="D724" s="48" t="str">
        <f>Tabla15[[#This Row],[cedula]]&amp;Tabla15[[#This Row],[prog]]&amp;LEFT(Tabla15[[#This Row],[TIPO]],3)</f>
        <v>0010962685313FIJ</v>
      </c>
      <c r="E724" s="48" t="s">
        <v>737</v>
      </c>
      <c r="F724" s="48" t="s">
        <v>738</v>
      </c>
      <c r="G724" s="48" t="s">
        <v>698</v>
      </c>
      <c r="H724" s="48" t="s">
        <v>11</v>
      </c>
      <c r="I724" s="73">
        <f>_xlfn.XLOOKUP(Tabla15[[#This Row],[cedula]],TCARRERA[CEDULA],TCARRERA[CATEGORIA DEL SERVIDOR],0)</f>
        <v>0</v>
      </c>
      <c r="J72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24" s="48" t="str">
        <f>IF(ISTEXT(Tabla15[[#This Row],[CARRERA]]),Tabla15[[#This Row],[CARRERA]],Tabla15[[#This Row],[STATUS]])</f>
        <v>FIJO</v>
      </c>
      <c r="L724" s="57">
        <v>22000</v>
      </c>
      <c r="M724" s="61"/>
      <c r="N724" s="57">
        <v>668.8</v>
      </c>
      <c r="O724" s="57">
        <v>631.4</v>
      </c>
      <c r="P724" s="25">
        <f>Tabla15[[#This Row],[sbruto]]-Tabla15[[#This Row],[ISR]]-Tabla15[[#This Row],[SFS]]-Tabla15[[#This Row],[AFP]]-Tabla15[[#This Row],[sneto]]</f>
        <v>75</v>
      </c>
      <c r="Q724" s="25">
        <v>20624.8</v>
      </c>
      <c r="R724" s="48" t="str">
        <f>_xlfn.XLOOKUP(Tabla15[[#This Row],[cedula]],Tabla8[Numero Documento],Tabla8[Gen])</f>
        <v>M</v>
      </c>
      <c r="S724" s="48" t="str">
        <f>_xlfn.XLOOKUP(Tabla15[[#This Row],[cedula]],Tabla8[Numero Documento],Tabla8[Lugar Funciones Codigo])</f>
        <v>01.83.02.00.01</v>
      </c>
    </row>
    <row r="725" spans="1:19" hidden="1">
      <c r="A725" s="48" t="s">
        <v>2539</v>
      </c>
      <c r="B725" s="48" t="s">
        <v>1324</v>
      </c>
      <c r="C725" s="48" t="s">
        <v>2574</v>
      </c>
      <c r="D725" s="48" t="str">
        <f>Tabla15[[#This Row],[cedula]]&amp;Tabla15[[#This Row],[prog]]&amp;LEFT(Tabla15[[#This Row],[TIPO]],3)</f>
        <v>0011043495813FIJ</v>
      </c>
      <c r="E725" s="48" t="s">
        <v>741</v>
      </c>
      <c r="F725" s="48" t="s">
        <v>706</v>
      </c>
      <c r="G725" s="48" t="s">
        <v>698</v>
      </c>
      <c r="H725" s="48" t="s">
        <v>11</v>
      </c>
      <c r="I725" s="73" t="str">
        <f>_xlfn.XLOOKUP(Tabla15[[#This Row],[cedula]],TCARRERA[CEDULA],TCARRERA[CATEGORIA DEL SERVIDOR],0)</f>
        <v>CARRERA ADMINISTRATIVA</v>
      </c>
      <c r="J72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48" t="str">
        <f>IF(ISTEXT(Tabla15[[#This Row],[CARRERA]]),Tabla15[[#This Row],[CARRERA]],Tabla15[[#This Row],[STATUS]])</f>
        <v>CARRERA ADMINISTRATIVA</v>
      </c>
      <c r="L725" s="57">
        <v>22000</v>
      </c>
      <c r="M725" s="61"/>
      <c r="N725" s="57">
        <v>668.8</v>
      </c>
      <c r="O725" s="57">
        <v>631.4</v>
      </c>
      <c r="P725" s="25">
        <f>Tabla15[[#This Row],[sbruto]]-Tabla15[[#This Row],[ISR]]-Tabla15[[#This Row],[SFS]]-Tabla15[[#This Row],[AFP]]-Tabla15[[#This Row],[sneto]]</f>
        <v>5581.4299999999985</v>
      </c>
      <c r="Q725" s="25">
        <v>15118.37</v>
      </c>
      <c r="R725" s="48" t="str">
        <f>_xlfn.XLOOKUP(Tabla15[[#This Row],[cedula]],Tabla8[Numero Documento],Tabla8[Gen])</f>
        <v>F</v>
      </c>
      <c r="S725" s="48" t="str">
        <f>_xlfn.XLOOKUP(Tabla15[[#This Row],[cedula]],Tabla8[Numero Documento],Tabla8[Lugar Funciones Codigo])</f>
        <v>01.83.02.00.01</v>
      </c>
    </row>
    <row r="726" spans="1:19" hidden="1">
      <c r="A726" s="48" t="s">
        <v>2539</v>
      </c>
      <c r="B726" s="48" t="s">
        <v>1326</v>
      </c>
      <c r="C726" s="48" t="s">
        <v>2574</v>
      </c>
      <c r="D726" s="48" t="str">
        <f>Tabla15[[#This Row],[cedula]]&amp;Tabla15[[#This Row],[prog]]&amp;LEFT(Tabla15[[#This Row],[TIPO]],3)</f>
        <v>0011188552113FIJ</v>
      </c>
      <c r="E726" s="48" t="s">
        <v>742</v>
      </c>
      <c r="F726" s="48" t="s">
        <v>60</v>
      </c>
      <c r="G726" s="48" t="s">
        <v>698</v>
      </c>
      <c r="H726" s="48" t="s">
        <v>11</v>
      </c>
      <c r="I726" s="73" t="str">
        <f>_xlfn.XLOOKUP(Tabla15[[#This Row],[cedula]],TCARRERA[CEDULA],TCARRERA[CATEGORIA DEL SERVIDOR],0)</f>
        <v>CARRERA ADMINISTRATIVA</v>
      </c>
      <c r="J72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48" t="str">
        <f>IF(ISTEXT(Tabla15[[#This Row],[CARRERA]]),Tabla15[[#This Row],[CARRERA]],Tabla15[[#This Row],[STATUS]])</f>
        <v>CARRERA ADMINISTRATIVA</v>
      </c>
      <c r="L726" s="57">
        <v>22000</v>
      </c>
      <c r="M726" s="61"/>
      <c r="N726" s="57">
        <v>668.8</v>
      </c>
      <c r="O726" s="57">
        <v>631.4</v>
      </c>
      <c r="P726" s="25">
        <f>Tabla15[[#This Row],[sbruto]]-Tabla15[[#This Row],[ISR]]-Tabla15[[#This Row],[SFS]]-Tabla15[[#This Row],[AFP]]-Tabla15[[#This Row],[sneto]]</f>
        <v>7775.4</v>
      </c>
      <c r="Q726" s="25">
        <v>12924.4</v>
      </c>
      <c r="R726" s="48" t="str">
        <f>_xlfn.XLOOKUP(Tabla15[[#This Row],[cedula]],Tabla8[Numero Documento],Tabla8[Gen])</f>
        <v>F</v>
      </c>
      <c r="S726" s="48" t="str">
        <f>_xlfn.XLOOKUP(Tabla15[[#This Row],[cedula]],Tabla8[Numero Documento],Tabla8[Lugar Funciones Codigo])</f>
        <v>01.83.02.00.01</v>
      </c>
    </row>
    <row r="727" spans="1:19" hidden="1">
      <c r="A727" s="48" t="s">
        <v>2539</v>
      </c>
      <c r="B727" s="48" t="s">
        <v>1328</v>
      </c>
      <c r="C727" s="48" t="s">
        <v>2574</v>
      </c>
      <c r="D727" s="48" t="str">
        <f>Tabla15[[#This Row],[cedula]]&amp;Tabla15[[#This Row],[prog]]&amp;LEFT(Tabla15[[#This Row],[TIPO]],3)</f>
        <v>0750008354313FIJ</v>
      </c>
      <c r="E727" s="48" t="s">
        <v>743</v>
      </c>
      <c r="F727" s="48" t="s">
        <v>60</v>
      </c>
      <c r="G727" s="48" t="s">
        <v>698</v>
      </c>
      <c r="H727" s="48" t="s">
        <v>11</v>
      </c>
      <c r="I727" s="73" t="str">
        <f>_xlfn.XLOOKUP(Tabla15[[#This Row],[cedula]],TCARRERA[CEDULA],TCARRERA[CATEGORIA DEL SERVIDOR],0)</f>
        <v>CARRERA ADMINISTRATIVA</v>
      </c>
      <c r="J72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27" s="48" t="str">
        <f>IF(ISTEXT(Tabla15[[#This Row],[CARRERA]]),Tabla15[[#This Row],[CARRERA]],Tabla15[[#This Row],[STATUS]])</f>
        <v>CARRERA ADMINISTRATIVA</v>
      </c>
      <c r="L727" s="57">
        <v>22000</v>
      </c>
      <c r="M727" s="60"/>
      <c r="N727" s="57">
        <v>668.8</v>
      </c>
      <c r="O727" s="57">
        <v>631.4</v>
      </c>
      <c r="P727" s="25">
        <f>Tabla15[[#This Row],[sbruto]]-Tabla15[[#This Row],[ISR]]-Tabla15[[#This Row],[SFS]]-Tabla15[[#This Row],[AFP]]-Tabla15[[#This Row],[sneto]]</f>
        <v>2963.4500000000007</v>
      </c>
      <c r="Q727" s="25">
        <v>17736.349999999999</v>
      </c>
      <c r="R727" s="48" t="str">
        <f>_xlfn.XLOOKUP(Tabla15[[#This Row],[cedula]],Tabla8[Numero Documento],Tabla8[Gen])</f>
        <v>F</v>
      </c>
      <c r="S727" s="48" t="str">
        <f>_xlfn.XLOOKUP(Tabla15[[#This Row],[cedula]],Tabla8[Numero Documento],Tabla8[Lugar Funciones Codigo])</f>
        <v>01.83.02.00.01</v>
      </c>
    </row>
    <row r="728" spans="1:19" hidden="1">
      <c r="A728" s="48" t="s">
        <v>2539</v>
      </c>
      <c r="B728" s="48" t="s">
        <v>1335</v>
      </c>
      <c r="C728" s="48" t="s">
        <v>2574</v>
      </c>
      <c r="D728" s="48" t="str">
        <f>Tabla15[[#This Row],[cedula]]&amp;Tabla15[[#This Row],[prog]]&amp;LEFT(Tabla15[[#This Row],[TIPO]],3)</f>
        <v>2230014252213FIJ</v>
      </c>
      <c r="E728" s="48" t="s">
        <v>749</v>
      </c>
      <c r="F728" s="48" t="s">
        <v>60</v>
      </c>
      <c r="G728" s="48" t="s">
        <v>698</v>
      </c>
      <c r="H728" s="48" t="s">
        <v>11</v>
      </c>
      <c r="I728" s="73" t="str">
        <f>_xlfn.XLOOKUP(Tabla15[[#This Row],[cedula]],TCARRERA[CEDULA],TCARRERA[CATEGORIA DEL SERVIDOR],0)</f>
        <v>CARRERA ADMINISTRATIVA</v>
      </c>
      <c r="J72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28" s="48" t="str">
        <f>IF(ISTEXT(Tabla15[[#This Row],[CARRERA]]),Tabla15[[#This Row],[CARRERA]],Tabla15[[#This Row],[STATUS]])</f>
        <v>CARRERA ADMINISTRATIVA</v>
      </c>
      <c r="L728" s="57">
        <v>22000</v>
      </c>
      <c r="M728" s="59"/>
      <c r="N728" s="57">
        <v>668.8</v>
      </c>
      <c r="O728" s="57">
        <v>631.4</v>
      </c>
      <c r="P728" s="25">
        <f>Tabla15[[#This Row],[sbruto]]-Tabla15[[#This Row],[ISR]]-Tabla15[[#This Row],[SFS]]-Tabla15[[#This Row],[AFP]]-Tabla15[[#This Row],[sneto]]</f>
        <v>10431.75</v>
      </c>
      <c r="Q728" s="25">
        <v>10268.049999999999</v>
      </c>
      <c r="R728" s="48" t="str">
        <f>_xlfn.XLOOKUP(Tabla15[[#This Row],[cedula]],Tabla8[Numero Documento],Tabla8[Gen])</f>
        <v>F</v>
      </c>
      <c r="S728" s="48" t="str">
        <f>_xlfn.XLOOKUP(Tabla15[[#This Row],[cedula]],Tabla8[Numero Documento],Tabla8[Lugar Funciones Codigo])</f>
        <v>01.83.02.00.01</v>
      </c>
    </row>
    <row r="729" spans="1:19" hidden="1">
      <c r="A729" s="48" t="s">
        <v>2539</v>
      </c>
      <c r="B729" s="48" t="s">
        <v>2216</v>
      </c>
      <c r="C729" s="48" t="s">
        <v>2574</v>
      </c>
      <c r="D729" s="48" t="str">
        <f>Tabla15[[#This Row],[cedula]]&amp;Tabla15[[#This Row],[prog]]&amp;LEFT(Tabla15[[#This Row],[TIPO]],3)</f>
        <v>0011523087213FIJ</v>
      </c>
      <c r="E729" s="48" t="s">
        <v>750</v>
      </c>
      <c r="F729" s="48" t="s">
        <v>60</v>
      </c>
      <c r="G729" s="48" t="s">
        <v>698</v>
      </c>
      <c r="H729" s="48" t="s">
        <v>11</v>
      </c>
      <c r="I729" s="73">
        <f>_xlfn.XLOOKUP(Tabla15[[#This Row],[cedula]],TCARRERA[CEDULA],TCARRERA[CATEGORIA DEL SERVIDOR],0)</f>
        <v>0</v>
      </c>
      <c r="J72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48" t="str">
        <f>IF(ISTEXT(Tabla15[[#This Row],[CARRERA]]),Tabla15[[#This Row],[CARRERA]],Tabla15[[#This Row],[STATUS]])</f>
        <v>FIJO</v>
      </c>
      <c r="L729" s="57">
        <v>22000</v>
      </c>
      <c r="M729" s="60"/>
      <c r="N729" s="57">
        <v>668.8</v>
      </c>
      <c r="O729" s="57">
        <v>631.4</v>
      </c>
      <c r="P729" s="25">
        <f>Tabla15[[#This Row],[sbruto]]-Tabla15[[#This Row],[ISR]]-Tabla15[[#This Row],[SFS]]-Tabla15[[#This Row],[AFP]]-Tabla15[[#This Row],[sneto]]</f>
        <v>925</v>
      </c>
      <c r="Q729" s="25">
        <v>19774.8</v>
      </c>
      <c r="R729" s="48" t="str">
        <f>_xlfn.XLOOKUP(Tabla15[[#This Row],[cedula]],Tabla8[Numero Documento],Tabla8[Gen])</f>
        <v>F</v>
      </c>
      <c r="S729" s="48" t="str">
        <f>_xlfn.XLOOKUP(Tabla15[[#This Row],[cedula]],Tabla8[Numero Documento],Tabla8[Lugar Funciones Codigo])</f>
        <v>01.83.02.00.01</v>
      </c>
    </row>
    <row r="730" spans="1:19" hidden="1">
      <c r="A730" s="48" t="s">
        <v>2539</v>
      </c>
      <c r="B730" s="48" t="s">
        <v>2222</v>
      </c>
      <c r="C730" s="48" t="s">
        <v>2574</v>
      </c>
      <c r="D730" s="48" t="str">
        <f>Tabla15[[#This Row],[cedula]]&amp;Tabla15[[#This Row],[prog]]&amp;LEFT(Tabla15[[#This Row],[TIPO]],3)</f>
        <v>0010550869113FIJ</v>
      </c>
      <c r="E730" s="48" t="s">
        <v>758</v>
      </c>
      <c r="F730" s="48" t="s">
        <v>8</v>
      </c>
      <c r="G730" s="48" t="s">
        <v>698</v>
      </c>
      <c r="H730" s="48" t="s">
        <v>11</v>
      </c>
      <c r="I730" s="73">
        <f>_xlfn.XLOOKUP(Tabla15[[#This Row],[cedula]],TCARRERA[CEDULA],TCARRERA[CATEGORIA DEL SERVIDOR],0)</f>
        <v>0</v>
      </c>
      <c r="J730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0" s="48" t="str">
        <f>IF(ISTEXT(Tabla15[[#This Row],[CARRERA]]),Tabla15[[#This Row],[CARRERA]],Tabla15[[#This Row],[STATUS]])</f>
        <v>ESTATUTO SIMPLIFICADO</v>
      </c>
      <c r="L730" s="57">
        <v>22000</v>
      </c>
      <c r="M730" s="58"/>
      <c r="N730" s="57">
        <v>668.8</v>
      </c>
      <c r="O730" s="57">
        <v>631.4</v>
      </c>
      <c r="P730" s="25">
        <f>Tabla15[[#This Row],[sbruto]]-Tabla15[[#This Row],[ISR]]-Tabla15[[#This Row],[SFS]]-Tabla15[[#This Row],[AFP]]-Tabla15[[#This Row],[sneto]]</f>
        <v>1071</v>
      </c>
      <c r="Q730" s="25">
        <v>19628.8</v>
      </c>
      <c r="R730" s="48" t="str">
        <f>_xlfn.XLOOKUP(Tabla15[[#This Row],[cedula]],Tabla8[Numero Documento],Tabla8[Gen])</f>
        <v>F</v>
      </c>
      <c r="S730" s="48" t="str">
        <f>_xlfn.XLOOKUP(Tabla15[[#This Row],[cedula]],Tabla8[Numero Documento],Tabla8[Lugar Funciones Codigo])</f>
        <v>01.83.02.00.01</v>
      </c>
    </row>
    <row r="731" spans="1:19" hidden="1">
      <c r="A731" s="48" t="s">
        <v>2539</v>
      </c>
      <c r="B731" s="48" t="s">
        <v>2223</v>
      </c>
      <c r="C731" s="48" t="s">
        <v>2574</v>
      </c>
      <c r="D731" s="48" t="str">
        <f>Tabla15[[#This Row],[cedula]]&amp;Tabla15[[#This Row],[prog]]&amp;LEFT(Tabla15[[#This Row],[TIPO]],3)</f>
        <v>0120029012813FIJ</v>
      </c>
      <c r="E731" s="48" t="s">
        <v>759</v>
      </c>
      <c r="F731" s="48" t="s">
        <v>60</v>
      </c>
      <c r="G731" s="48" t="s">
        <v>698</v>
      </c>
      <c r="H731" s="48" t="s">
        <v>11</v>
      </c>
      <c r="I731" s="73">
        <f>_xlfn.XLOOKUP(Tabla15[[#This Row],[cedula]],TCARRERA[CEDULA],TCARRERA[CATEGORIA DEL SERVIDOR],0)</f>
        <v>0</v>
      </c>
      <c r="J73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31" s="48" t="str">
        <f>IF(ISTEXT(Tabla15[[#This Row],[CARRERA]]),Tabla15[[#This Row],[CARRERA]],Tabla15[[#This Row],[STATUS]])</f>
        <v>FIJO</v>
      </c>
      <c r="L731" s="57">
        <v>22000</v>
      </c>
      <c r="M731" s="61"/>
      <c r="N731" s="57">
        <v>668.8</v>
      </c>
      <c r="O731" s="57">
        <v>631.4</v>
      </c>
      <c r="P731" s="25">
        <f>Tabla15[[#This Row],[sbruto]]-Tabla15[[#This Row],[ISR]]-Tabla15[[#This Row],[SFS]]-Tabla15[[#This Row],[AFP]]-Tabla15[[#This Row],[sneto]]</f>
        <v>2639.4500000000007</v>
      </c>
      <c r="Q731" s="25">
        <v>18060.349999999999</v>
      </c>
      <c r="R731" s="48" t="str">
        <f>_xlfn.XLOOKUP(Tabla15[[#This Row],[cedula]],Tabla8[Numero Documento],Tabla8[Gen])</f>
        <v>F</v>
      </c>
      <c r="S731" s="48" t="str">
        <f>_xlfn.XLOOKUP(Tabla15[[#This Row],[cedula]],Tabla8[Numero Documento],Tabla8[Lugar Funciones Codigo])</f>
        <v>01.83.02.00.01</v>
      </c>
    </row>
    <row r="732" spans="1:19" hidden="1">
      <c r="A732" s="48" t="s">
        <v>2539</v>
      </c>
      <c r="B732" s="48" t="s">
        <v>2244</v>
      </c>
      <c r="C732" s="48" t="s">
        <v>2574</v>
      </c>
      <c r="D732" s="48" t="str">
        <f>Tabla15[[#This Row],[cedula]]&amp;Tabla15[[#This Row],[prog]]&amp;LEFT(Tabla15[[#This Row],[TIPO]],3)</f>
        <v>0030062432713FIJ</v>
      </c>
      <c r="E732" s="48" t="s">
        <v>771</v>
      </c>
      <c r="F732" s="48" t="s">
        <v>8</v>
      </c>
      <c r="G732" s="48" t="s">
        <v>698</v>
      </c>
      <c r="H732" s="48" t="s">
        <v>11</v>
      </c>
      <c r="I732" s="73">
        <f>_xlfn.XLOOKUP(Tabla15[[#This Row],[cedula]],TCARRERA[CEDULA],TCARRERA[CATEGORIA DEL SERVIDOR],0)</f>
        <v>0</v>
      </c>
      <c r="J732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2" s="48" t="str">
        <f>IF(ISTEXT(Tabla15[[#This Row],[CARRERA]]),Tabla15[[#This Row],[CARRERA]],Tabla15[[#This Row],[STATUS]])</f>
        <v>ESTATUTO SIMPLIFICADO</v>
      </c>
      <c r="L732" s="57">
        <v>22000</v>
      </c>
      <c r="M732" s="58"/>
      <c r="N732" s="57">
        <v>668.8</v>
      </c>
      <c r="O732" s="57">
        <v>631.4</v>
      </c>
      <c r="P732" s="25">
        <f>Tabla15[[#This Row],[sbruto]]-Tabla15[[#This Row],[ISR]]-Tabla15[[#This Row],[SFS]]-Tabla15[[#This Row],[AFP]]-Tabla15[[#This Row],[sneto]]</f>
        <v>11880.38</v>
      </c>
      <c r="Q732" s="25">
        <v>8819.42</v>
      </c>
      <c r="R732" s="48" t="str">
        <f>_xlfn.XLOOKUP(Tabla15[[#This Row],[cedula]],Tabla8[Numero Documento],Tabla8[Gen])</f>
        <v>F</v>
      </c>
      <c r="S732" s="48" t="str">
        <f>_xlfn.XLOOKUP(Tabla15[[#This Row],[cedula]],Tabla8[Numero Documento],Tabla8[Lugar Funciones Codigo])</f>
        <v>01.83.02.00.01</v>
      </c>
    </row>
    <row r="733" spans="1:19" hidden="1">
      <c r="A733" s="48" t="s">
        <v>2539</v>
      </c>
      <c r="B733" s="48" t="s">
        <v>2247</v>
      </c>
      <c r="C733" s="48" t="s">
        <v>2574</v>
      </c>
      <c r="D733" s="48" t="str">
        <f>Tabla15[[#This Row],[cedula]]&amp;Tabla15[[#This Row],[prog]]&amp;LEFT(Tabla15[[#This Row],[TIPO]],3)</f>
        <v>2230083262713FIJ</v>
      </c>
      <c r="E733" s="48" t="s">
        <v>1690</v>
      </c>
      <c r="F733" s="48" t="s">
        <v>27</v>
      </c>
      <c r="G733" s="48" t="s">
        <v>698</v>
      </c>
      <c r="H733" s="48" t="s">
        <v>11</v>
      </c>
      <c r="I733" s="73">
        <f>_xlfn.XLOOKUP(Tabla15[[#This Row],[cedula]],TCARRERA[CEDULA],TCARRERA[CATEGORIA DEL SERVIDOR],0)</f>
        <v>0</v>
      </c>
      <c r="J733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3" s="48" t="str">
        <f>IF(ISTEXT(Tabla15[[#This Row],[CARRERA]]),Tabla15[[#This Row],[CARRERA]],Tabla15[[#This Row],[STATUS]])</f>
        <v>ESTATUTO SIMPLIFICADO</v>
      </c>
      <c r="L733" s="57">
        <v>22000</v>
      </c>
      <c r="M733" s="61"/>
      <c r="N733" s="57">
        <v>668.8</v>
      </c>
      <c r="O733" s="57">
        <v>631.4</v>
      </c>
      <c r="P733" s="25">
        <f>Tabla15[[#This Row],[sbruto]]-Tabla15[[#This Row],[ISR]]-Tabla15[[#This Row],[SFS]]-Tabla15[[#This Row],[AFP]]-Tabla15[[#This Row],[sneto]]</f>
        <v>25</v>
      </c>
      <c r="Q733" s="25">
        <v>20674.8</v>
      </c>
      <c r="R733" s="48" t="str">
        <f>_xlfn.XLOOKUP(Tabla15[[#This Row],[cedula]],Tabla8[Numero Documento],Tabla8[Gen])</f>
        <v>M</v>
      </c>
      <c r="S733" s="48" t="str">
        <f>_xlfn.XLOOKUP(Tabla15[[#This Row],[cedula]],Tabla8[Numero Documento],Tabla8[Lugar Funciones Codigo])</f>
        <v>01.83.02.00.01</v>
      </c>
    </row>
    <row r="734" spans="1:19" hidden="1">
      <c r="A734" s="48" t="s">
        <v>2539</v>
      </c>
      <c r="B734" s="48" t="s">
        <v>1358</v>
      </c>
      <c r="C734" s="48" t="s">
        <v>2574</v>
      </c>
      <c r="D734" s="48" t="str">
        <f>Tabla15[[#This Row],[cedula]]&amp;Tabla15[[#This Row],[prog]]&amp;LEFT(Tabla15[[#This Row],[TIPO]],3)</f>
        <v>0010816515013FIJ</v>
      </c>
      <c r="E734" s="48" t="s">
        <v>774</v>
      </c>
      <c r="F734" s="48" t="s">
        <v>8</v>
      </c>
      <c r="G734" s="48" t="s">
        <v>698</v>
      </c>
      <c r="H734" s="48" t="s">
        <v>11</v>
      </c>
      <c r="I734" s="73" t="str">
        <f>_xlfn.XLOOKUP(Tabla15[[#This Row],[cedula]],TCARRERA[CEDULA],TCARRERA[CATEGORIA DEL SERVIDOR],0)</f>
        <v>CARRERA ADMINISTRATIVA</v>
      </c>
      <c r="J73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4" s="48" t="str">
        <f>IF(ISTEXT(Tabla15[[#This Row],[CARRERA]]),Tabla15[[#This Row],[CARRERA]],Tabla15[[#This Row],[STATUS]])</f>
        <v>CARRERA ADMINISTRATIVA</v>
      </c>
      <c r="L734" s="57">
        <v>22000</v>
      </c>
      <c r="M734" s="58"/>
      <c r="N734" s="57">
        <v>668.8</v>
      </c>
      <c r="O734" s="57">
        <v>631.4</v>
      </c>
      <c r="P734" s="25">
        <f>Tabla15[[#This Row],[sbruto]]-Tabla15[[#This Row],[ISR]]-Tabla15[[#This Row],[SFS]]-Tabla15[[#This Row],[AFP]]-Tabla15[[#This Row],[sneto]]</f>
        <v>2857.1800000000003</v>
      </c>
      <c r="Q734" s="25">
        <v>17842.62</v>
      </c>
      <c r="R734" s="48" t="str">
        <f>_xlfn.XLOOKUP(Tabla15[[#This Row],[cedula]],Tabla8[Numero Documento],Tabla8[Gen])</f>
        <v>F</v>
      </c>
      <c r="S734" s="48" t="str">
        <f>_xlfn.XLOOKUP(Tabla15[[#This Row],[cedula]],Tabla8[Numero Documento],Tabla8[Lugar Funciones Codigo])</f>
        <v>01.83.02.00.01</v>
      </c>
    </row>
    <row r="735" spans="1:19" hidden="1">
      <c r="A735" s="48" t="s">
        <v>2539</v>
      </c>
      <c r="B735" s="48" t="s">
        <v>2265</v>
      </c>
      <c r="C735" s="48" t="s">
        <v>2574</v>
      </c>
      <c r="D735" s="48" t="str">
        <f>Tabla15[[#This Row],[cedula]]&amp;Tabla15[[#This Row],[prog]]&amp;LEFT(Tabla15[[#This Row],[TIPO]],3)</f>
        <v>0010523453813FIJ</v>
      </c>
      <c r="E735" s="48" t="s">
        <v>776</v>
      </c>
      <c r="F735" s="48" t="s">
        <v>8</v>
      </c>
      <c r="G735" s="48" t="s">
        <v>698</v>
      </c>
      <c r="H735" s="48" t="s">
        <v>11</v>
      </c>
      <c r="I735" s="73">
        <f>_xlfn.XLOOKUP(Tabla15[[#This Row],[cedula]],TCARRERA[CEDULA],TCARRERA[CATEGORIA DEL SERVIDOR],0)</f>
        <v>0</v>
      </c>
      <c r="J735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48" t="str">
        <f>IF(ISTEXT(Tabla15[[#This Row],[CARRERA]]),Tabla15[[#This Row],[CARRERA]],Tabla15[[#This Row],[STATUS]])</f>
        <v>ESTATUTO SIMPLIFICADO</v>
      </c>
      <c r="L735" s="57">
        <v>22000</v>
      </c>
      <c r="M735" s="61"/>
      <c r="N735" s="57">
        <v>668.8</v>
      </c>
      <c r="O735" s="57">
        <v>631.4</v>
      </c>
      <c r="P735" s="25">
        <f>Tabla15[[#This Row],[sbruto]]-Tabla15[[#This Row],[ISR]]-Tabla15[[#This Row],[SFS]]-Tabla15[[#This Row],[AFP]]-Tabla15[[#This Row],[sneto]]</f>
        <v>9624.6299999999992</v>
      </c>
      <c r="Q735" s="25">
        <v>11075.17</v>
      </c>
      <c r="R735" s="48" t="str">
        <f>_xlfn.XLOOKUP(Tabla15[[#This Row],[cedula]],Tabla8[Numero Documento],Tabla8[Gen])</f>
        <v>F</v>
      </c>
      <c r="S735" s="48" t="str">
        <f>_xlfn.XLOOKUP(Tabla15[[#This Row],[cedula]],Tabla8[Numero Documento],Tabla8[Lugar Funciones Codigo])</f>
        <v>01.83.02.00.01</v>
      </c>
    </row>
    <row r="736" spans="1:19" hidden="1">
      <c r="A736" s="48" t="s">
        <v>2539</v>
      </c>
      <c r="B736" s="48" t="s">
        <v>2266</v>
      </c>
      <c r="C736" s="48" t="s">
        <v>2574</v>
      </c>
      <c r="D736" s="48" t="str">
        <f>Tabla15[[#This Row],[cedula]]&amp;Tabla15[[#This Row],[prog]]&amp;LEFT(Tabla15[[#This Row],[TIPO]],3)</f>
        <v>0010910668213FIJ</v>
      </c>
      <c r="E736" s="48" t="s">
        <v>777</v>
      </c>
      <c r="F736" s="48" t="s">
        <v>117</v>
      </c>
      <c r="G736" s="48" t="s">
        <v>698</v>
      </c>
      <c r="H736" s="48" t="s">
        <v>11</v>
      </c>
      <c r="I736" s="73">
        <f>_xlfn.XLOOKUP(Tabla15[[#This Row],[cedula]],TCARRERA[CEDULA],TCARRERA[CATEGORIA DEL SERVIDOR],0)</f>
        <v>0</v>
      </c>
      <c r="J73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36" s="48" t="str">
        <f>IF(ISTEXT(Tabla15[[#This Row],[CARRERA]]),Tabla15[[#This Row],[CARRERA]],Tabla15[[#This Row],[STATUS]])</f>
        <v>FIJO</v>
      </c>
      <c r="L736" s="57">
        <v>22000</v>
      </c>
      <c r="M736" s="61"/>
      <c r="N736" s="57">
        <v>668.8</v>
      </c>
      <c r="O736" s="57">
        <v>631.4</v>
      </c>
      <c r="P736" s="25">
        <f>Tabla15[[#This Row],[sbruto]]-Tabla15[[#This Row],[ISR]]-Tabla15[[#This Row],[SFS]]-Tabla15[[#This Row],[AFP]]-Tabla15[[#This Row],[sneto]]</f>
        <v>12021.779999999999</v>
      </c>
      <c r="Q736" s="25">
        <v>8678.02</v>
      </c>
      <c r="R736" s="48" t="str">
        <f>_xlfn.XLOOKUP(Tabla15[[#This Row],[cedula]],Tabla8[Numero Documento],Tabla8[Gen])</f>
        <v>F</v>
      </c>
      <c r="S736" s="48" t="str">
        <f>_xlfn.XLOOKUP(Tabla15[[#This Row],[cedula]],Tabla8[Numero Documento],Tabla8[Lugar Funciones Codigo])</f>
        <v>01.83.02.00.01</v>
      </c>
    </row>
    <row r="737" spans="1:19" hidden="1">
      <c r="A737" s="48" t="s">
        <v>2539</v>
      </c>
      <c r="B737" s="48" t="s">
        <v>2132</v>
      </c>
      <c r="C737" s="48" t="s">
        <v>2574</v>
      </c>
      <c r="D737" s="48" t="str">
        <f>Tabla15[[#This Row],[cedula]]&amp;Tabla15[[#This Row],[prog]]&amp;LEFT(Tabla15[[#This Row],[TIPO]],3)</f>
        <v>0590015383313FIJ</v>
      </c>
      <c r="E737" s="48" t="s">
        <v>1048</v>
      </c>
      <c r="F737" s="48" t="s">
        <v>27</v>
      </c>
      <c r="G737" s="48" t="s">
        <v>698</v>
      </c>
      <c r="H737" s="48" t="s">
        <v>11</v>
      </c>
      <c r="I737" s="73">
        <f>_xlfn.XLOOKUP(Tabla15[[#This Row],[cedula]],TCARRERA[CEDULA],TCARRERA[CATEGORIA DEL SERVIDOR],0)</f>
        <v>0</v>
      </c>
      <c r="J73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7" s="48" t="str">
        <f>IF(ISTEXT(Tabla15[[#This Row],[CARRERA]]),Tabla15[[#This Row],[CARRERA]],Tabla15[[#This Row],[STATUS]])</f>
        <v>ESTATUTO SIMPLIFICADO</v>
      </c>
      <c r="L737" s="57">
        <v>20000</v>
      </c>
      <c r="M737" s="58"/>
      <c r="N737" s="57">
        <v>608</v>
      </c>
      <c r="O737" s="57">
        <v>574</v>
      </c>
      <c r="P737" s="25">
        <f>Tabla15[[#This Row],[sbruto]]-Tabla15[[#This Row],[ISR]]-Tabla15[[#This Row],[SFS]]-Tabla15[[#This Row],[AFP]]-Tabla15[[#This Row],[sneto]]</f>
        <v>25</v>
      </c>
      <c r="Q737" s="25">
        <v>18793</v>
      </c>
      <c r="R737" s="48" t="str">
        <f>_xlfn.XLOOKUP(Tabla15[[#This Row],[cedula]],Tabla8[Numero Documento],Tabla8[Gen])</f>
        <v>M</v>
      </c>
      <c r="S737" s="48" t="str">
        <f>_xlfn.XLOOKUP(Tabla15[[#This Row],[cedula]],Tabla8[Numero Documento],Tabla8[Lugar Funciones Codigo])</f>
        <v>01.83.02.00.01</v>
      </c>
    </row>
    <row r="738" spans="1:19" hidden="1">
      <c r="A738" s="48" t="s">
        <v>3189</v>
      </c>
      <c r="B738" s="48" t="s">
        <v>1333</v>
      </c>
      <c r="C738" s="48" t="s">
        <v>2570</v>
      </c>
      <c r="D738" s="48" t="str">
        <f>Tabla15[[#This Row],[cedula]]&amp;Tabla15[[#This Row],[prog]]&amp;LEFT(Tabla15[[#This Row],[TIPO]],3)</f>
        <v>0011157421601SUP</v>
      </c>
      <c r="E738" s="48" t="s">
        <v>747</v>
      </c>
      <c r="F738" s="48" t="s">
        <v>748</v>
      </c>
      <c r="G738" s="48" t="s">
        <v>698</v>
      </c>
      <c r="H738" s="48" t="s">
        <v>2885</v>
      </c>
      <c r="I738" s="73" t="str">
        <f>_xlfn.XLOOKUP(Tabla15[[#This Row],[cedula]],TCARRERA[CEDULA],TCARRERA[CATEGORIA DEL SERVIDOR],0)</f>
        <v>CARRERA ADMINISTRATIVA</v>
      </c>
      <c r="J738" s="48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38" s="48" t="str">
        <f>IF(ISTEXT(Tabla15[[#This Row],[CARRERA]]),Tabla15[[#This Row],[CARRERA]],Tabla15[[#This Row],[STATUS]])</f>
        <v>CARRERA ADMINISTRATIVA</v>
      </c>
      <c r="L738" s="57">
        <v>20000</v>
      </c>
      <c r="M738" s="59">
        <v>2065.6999999999998</v>
      </c>
      <c r="N738" s="57">
        <v>574</v>
      </c>
      <c r="O738" s="57">
        <v>608</v>
      </c>
      <c r="P738" s="25">
        <f>Tabla15[[#This Row],[sbruto]]-Tabla15[[#This Row],[ISR]]-Tabla15[[#This Row],[SFS]]-Tabla15[[#This Row],[AFP]]-Tabla15[[#This Row],[sneto]]</f>
        <v>0</v>
      </c>
      <c r="Q738" s="25">
        <v>16752.3</v>
      </c>
      <c r="R738" s="48" t="str">
        <f>_xlfn.XLOOKUP(Tabla15[[#This Row],[cedula]],Tabla8[Numero Documento],Tabla8[Gen])</f>
        <v>F</v>
      </c>
      <c r="S738" s="48" t="str">
        <f>_xlfn.XLOOKUP(Tabla15[[#This Row],[cedula]],Tabla8[Numero Documento],Tabla8[Lugar Funciones Codigo])</f>
        <v>01.83.02.00.01</v>
      </c>
    </row>
    <row r="739" spans="1:19" hidden="1">
      <c r="A739" s="48" t="s">
        <v>2539</v>
      </c>
      <c r="B739" s="48" t="s">
        <v>2882</v>
      </c>
      <c r="C739" s="48" t="s">
        <v>2574</v>
      </c>
      <c r="D739" s="48" t="str">
        <f>Tabla15[[#This Row],[cedula]]&amp;Tabla15[[#This Row],[prog]]&amp;LEFT(Tabla15[[#This Row],[TIPO]],3)</f>
        <v>0020066608913FIJ</v>
      </c>
      <c r="E739" s="48" t="s">
        <v>2881</v>
      </c>
      <c r="F739" s="48" t="s">
        <v>8</v>
      </c>
      <c r="G739" s="48" t="s">
        <v>698</v>
      </c>
      <c r="H739" s="48" t="s">
        <v>11</v>
      </c>
      <c r="I739" s="73">
        <f>_xlfn.XLOOKUP(Tabla15[[#This Row],[cedula]],TCARRERA[CEDULA],TCARRERA[CATEGORIA DEL SERVIDOR],0)</f>
        <v>0</v>
      </c>
      <c r="J739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9" s="48" t="str">
        <f>IF(ISTEXT(Tabla15[[#This Row],[CARRERA]]),Tabla15[[#This Row],[CARRERA]],Tabla15[[#This Row],[STATUS]])</f>
        <v>ESTATUTO SIMPLIFICADO</v>
      </c>
      <c r="L739" s="57">
        <v>17000</v>
      </c>
      <c r="M739" s="61"/>
      <c r="N739" s="57">
        <v>516.79999999999995</v>
      </c>
      <c r="O739" s="57">
        <v>487.9</v>
      </c>
      <c r="P739" s="25">
        <f>Tabla15[[#This Row],[sbruto]]-Tabla15[[#This Row],[ISR]]-Tabla15[[#This Row],[SFS]]-Tabla15[[#This Row],[AFP]]-Tabla15[[#This Row],[sneto]]</f>
        <v>25.000000000001819</v>
      </c>
      <c r="Q739" s="25">
        <v>15970.3</v>
      </c>
      <c r="R739" s="48" t="str">
        <f>_xlfn.XLOOKUP(Tabla15[[#This Row],[cedula]],Tabla8[Numero Documento],Tabla8[Gen])</f>
        <v>M</v>
      </c>
      <c r="S739" s="48" t="str">
        <f>_xlfn.XLOOKUP(Tabla15[[#This Row],[cedula]],Tabla8[Numero Documento],Tabla8[Lugar Funciones Codigo])</f>
        <v>01.83.02.00.01</v>
      </c>
    </row>
    <row r="740" spans="1:19">
      <c r="A740" s="48" t="s">
        <v>2538</v>
      </c>
      <c r="B740" s="48" t="s">
        <v>3350</v>
      </c>
      <c r="C740" s="48" t="s">
        <v>2570</v>
      </c>
      <c r="D740" s="48" t="str">
        <f>Tabla15[[#This Row],[cedula]]&amp;Tabla15[[#This Row],[prog]]&amp;LEFT(Tabla15[[#This Row],[TIPO]],3)</f>
        <v>0310109373401TEM</v>
      </c>
      <c r="E740" s="48" t="s">
        <v>3368</v>
      </c>
      <c r="F740" s="48" t="s">
        <v>59</v>
      </c>
      <c r="G740" s="48" t="s">
        <v>601</v>
      </c>
      <c r="H740" s="48" t="s">
        <v>2795</v>
      </c>
      <c r="I740" s="73">
        <f>_xlfn.XLOOKUP(Tabla15[[#This Row],[cedula]],TCARRERA[CEDULA],TCARRERA[CATEGORIA DEL SERVIDOR],0)</f>
        <v>0</v>
      </c>
      <c r="J740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0" s="48" t="str">
        <f>IF(ISTEXT(Tabla15[[#This Row],[CARRERA]]),Tabla15[[#This Row],[CARRERA]],Tabla15[[#This Row],[STATUS]])</f>
        <v>TEMPORALES</v>
      </c>
      <c r="L740" s="57">
        <v>180000</v>
      </c>
      <c r="M740" s="61">
        <v>31055.42</v>
      </c>
      <c r="N740" s="57">
        <v>4943.8</v>
      </c>
      <c r="O740" s="57">
        <v>5166</v>
      </c>
      <c r="P740" s="25">
        <f>Tabla15[[#This Row],[sbruto]]-Tabla15[[#This Row],[ISR]]-Tabla15[[#This Row],[SFS]]-Tabla15[[#This Row],[AFP]]-Tabla15[[#This Row],[sneto]]</f>
        <v>25.000000000029104</v>
      </c>
      <c r="Q740" s="25">
        <v>138809.78</v>
      </c>
      <c r="R740" s="48" t="str">
        <f>_xlfn.XLOOKUP(Tabla15[[#This Row],[cedula]],Tabla8[Numero Documento],Tabla8[Gen])</f>
        <v>F</v>
      </c>
      <c r="S740" s="48" t="str">
        <f>_xlfn.XLOOKUP(Tabla15[[#This Row],[cedula]],Tabla8[Numero Documento],Tabla8[Lugar Funciones Codigo])</f>
        <v>01.83.02.00.02</v>
      </c>
    </row>
    <row r="741" spans="1:19" hidden="1">
      <c r="A741" s="48" t="s">
        <v>2539</v>
      </c>
      <c r="B741" s="48" t="s">
        <v>2213</v>
      </c>
      <c r="C741" s="48" t="s">
        <v>2574</v>
      </c>
      <c r="D741" s="48" t="str">
        <f>Tabla15[[#This Row],[cedula]]&amp;Tabla15[[#This Row],[prog]]&amp;LEFT(Tabla15[[#This Row],[TIPO]],3)</f>
        <v>0011907703013FIJ</v>
      </c>
      <c r="E741" s="48" t="s">
        <v>997</v>
      </c>
      <c r="F741" s="48" t="s">
        <v>996</v>
      </c>
      <c r="G741" s="48" t="s">
        <v>601</v>
      </c>
      <c r="H741" s="48" t="s">
        <v>11</v>
      </c>
      <c r="I741" s="73">
        <f>_xlfn.XLOOKUP(Tabla15[[#This Row],[cedula]],TCARRERA[CEDULA],TCARRERA[CATEGORIA DEL SERVIDOR],0)</f>
        <v>0</v>
      </c>
      <c r="J741" s="4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1" s="48" t="str">
        <f>IF(ISTEXT(Tabla15[[#This Row],[CARRERA]]),Tabla15[[#This Row],[CARRERA]],Tabla15[[#This Row],[STATUS]])</f>
        <v>EMPLEADO DE CONFIANZA</v>
      </c>
      <c r="L741" s="57">
        <v>100000</v>
      </c>
      <c r="M741" s="61">
        <v>12105.37</v>
      </c>
      <c r="N741" s="57">
        <v>3040</v>
      </c>
      <c r="O741" s="57">
        <v>2870</v>
      </c>
      <c r="P741" s="25">
        <f>Tabla15[[#This Row],[sbruto]]-Tabla15[[#This Row],[ISR]]-Tabla15[[#This Row],[SFS]]-Tabla15[[#This Row],[AFP]]-Tabla15[[#This Row],[sneto]]</f>
        <v>25</v>
      </c>
      <c r="Q741" s="25">
        <v>81959.63</v>
      </c>
      <c r="R741" s="48" t="str">
        <f>_xlfn.XLOOKUP(Tabla15[[#This Row],[cedula]],Tabla8[Numero Documento],Tabla8[Gen])</f>
        <v>M</v>
      </c>
      <c r="S741" s="48" t="str">
        <f>_xlfn.XLOOKUP(Tabla15[[#This Row],[cedula]],Tabla8[Numero Documento],Tabla8[Lugar Funciones Codigo])</f>
        <v>01.83.02.00.02</v>
      </c>
    </row>
    <row r="742" spans="1:19">
      <c r="A742" s="48" t="s">
        <v>2538</v>
      </c>
      <c r="B742" s="48" t="s">
        <v>2956</v>
      </c>
      <c r="C742" s="48" t="s">
        <v>2570</v>
      </c>
      <c r="D742" s="48" t="str">
        <f>Tabla15[[#This Row],[cedula]]&amp;Tabla15[[#This Row],[prog]]&amp;LEFT(Tabla15[[#This Row],[TIPO]],3)</f>
        <v>0010899012801TEM</v>
      </c>
      <c r="E742" s="48" t="s">
        <v>2955</v>
      </c>
      <c r="F742" s="48" t="s">
        <v>256</v>
      </c>
      <c r="G742" s="48" t="s">
        <v>601</v>
      </c>
      <c r="H742" s="48" t="s">
        <v>2795</v>
      </c>
      <c r="I742" s="73">
        <f>_xlfn.XLOOKUP(Tabla15[[#This Row],[cedula]],TCARRERA[CEDULA],TCARRERA[CATEGORIA DEL SERVIDOR],0)</f>
        <v>0</v>
      </c>
      <c r="J742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2" s="48" t="str">
        <f>IF(ISTEXT(Tabla15[[#This Row],[CARRERA]]),Tabla15[[#This Row],[CARRERA]],Tabla15[[#This Row],[STATUS]])</f>
        <v>TEMPORALES</v>
      </c>
      <c r="L742" s="57">
        <v>70000</v>
      </c>
      <c r="M742" s="61">
        <v>5368.48</v>
      </c>
      <c r="N742" s="57">
        <v>2128</v>
      </c>
      <c r="O742" s="57">
        <v>2009</v>
      </c>
      <c r="P742" s="25">
        <f>Tabla15[[#This Row],[sbruto]]-Tabla15[[#This Row],[ISR]]-Tabla15[[#This Row],[SFS]]-Tabla15[[#This Row],[AFP]]-Tabla15[[#This Row],[sneto]]</f>
        <v>25.000000000007276</v>
      </c>
      <c r="Q742" s="25">
        <v>60469.52</v>
      </c>
      <c r="R742" s="48" t="str">
        <f>_xlfn.XLOOKUP(Tabla15[[#This Row],[cedula]],Tabla8[Numero Documento],Tabla8[Gen])</f>
        <v>M</v>
      </c>
      <c r="S742" s="48" t="str">
        <f>_xlfn.XLOOKUP(Tabla15[[#This Row],[cedula]],Tabla8[Numero Documento],Tabla8[Lugar Funciones Codigo])</f>
        <v>01.83.02.00.02</v>
      </c>
    </row>
    <row r="743" spans="1:19">
      <c r="A743" s="48" t="s">
        <v>2538</v>
      </c>
      <c r="B743" s="48" t="s">
        <v>2364</v>
      </c>
      <c r="C743" s="48" t="s">
        <v>2570</v>
      </c>
      <c r="D743" s="48" t="str">
        <f>Tabla15[[#This Row],[cedula]]&amp;Tabla15[[#This Row],[prog]]&amp;LEFT(Tabla15[[#This Row],[TIPO]],3)</f>
        <v>4022184011501TEM</v>
      </c>
      <c r="E743" s="48" t="s">
        <v>1420</v>
      </c>
      <c r="F743" s="48" t="s">
        <v>2653</v>
      </c>
      <c r="G743" s="48" t="s">
        <v>601</v>
      </c>
      <c r="H743" s="48" t="s">
        <v>2795</v>
      </c>
      <c r="I743" s="73">
        <f>_xlfn.XLOOKUP(Tabla15[[#This Row],[cedula]],TCARRERA[CEDULA],TCARRERA[CATEGORIA DEL SERVIDOR],0)</f>
        <v>0</v>
      </c>
      <c r="J743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3" s="48" t="str">
        <f>IF(ISTEXT(Tabla15[[#This Row],[CARRERA]]),Tabla15[[#This Row],[CARRERA]],Tabla15[[#This Row],[STATUS]])</f>
        <v>TEMPORALES</v>
      </c>
      <c r="L743" s="57">
        <v>70000</v>
      </c>
      <c r="M743" s="60">
        <v>5368.48</v>
      </c>
      <c r="N743" s="57">
        <v>2128</v>
      </c>
      <c r="O743" s="57">
        <v>2009</v>
      </c>
      <c r="P743" s="25">
        <f>Tabla15[[#This Row],[sbruto]]-Tabla15[[#This Row],[ISR]]-Tabla15[[#This Row],[SFS]]-Tabla15[[#This Row],[AFP]]-Tabla15[[#This Row],[sneto]]</f>
        <v>25.000000000007276</v>
      </c>
      <c r="Q743" s="25">
        <v>60469.52</v>
      </c>
      <c r="R743" s="48" t="str">
        <f>_xlfn.XLOOKUP(Tabla15[[#This Row],[cedula]],Tabla8[Numero Documento],Tabla8[Gen])</f>
        <v>F</v>
      </c>
      <c r="S743" s="48" t="str">
        <f>_xlfn.XLOOKUP(Tabla15[[#This Row],[cedula]],Tabla8[Numero Documento],Tabla8[Lugar Funciones Codigo])</f>
        <v>01.83.02.00.02</v>
      </c>
    </row>
    <row r="744" spans="1:19">
      <c r="A744" s="48" t="s">
        <v>2538</v>
      </c>
      <c r="B744" s="48" t="s">
        <v>2305</v>
      </c>
      <c r="C744" s="48" t="s">
        <v>2570</v>
      </c>
      <c r="D744" s="48" t="str">
        <f>Tabla15[[#This Row],[cedula]]&amp;Tabla15[[#This Row],[prog]]&amp;LEFT(Tabla15[[#This Row],[TIPO]],3)</f>
        <v>0310348585401TEM</v>
      </c>
      <c r="E744" s="48" t="s">
        <v>1406</v>
      </c>
      <c r="F744" s="48" t="s">
        <v>1399</v>
      </c>
      <c r="G744" s="48" t="s">
        <v>601</v>
      </c>
      <c r="H744" s="48" t="s">
        <v>2795</v>
      </c>
      <c r="I744" s="73">
        <f>_xlfn.XLOOKUP(Tabla15[[#This Row],[cedula]],TCARRERA[CEDULA],TCARRERA[CATEGORIA DEL SERVIDOR],0)</f>
        <v>0</v>
      </c>
      <c r="J744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4" s="48" t="str">
        <f>IF(ISTEXT(Tabla15[[#This Row],[CARRERA]]),Tabla15[[#This Row],[CARRERA]],Tabla15[[#This Row],[STATUS]])</f>
        <v>TEMPORALES</v>
      </c>
      <c r="L744" s="57">
        <v>60000</v>
      </c>
      <c r="M744" s="61">
        <v>3184.19</v>
      </c>
      <c r="N744" s="60">
        <v>1824</v>
      </c>
      <c r="O744" s="60">
        <v>1722</v>
      </c>
      <c r="P744" s="25">
        <f>Tabla15[[#This Row],[sbruto]]-Tabla15[[#This Row],[ISR]]-Tabla15[[#This Row],[SFS]]-Tabla15[[#This Row],[AFP]]-Tabla15[[#This Row],[sneto]]</f>
        <v>1537.4499999999971</v>
      </c>
      <c r="Q744" s="25">
        <v>51732.36</v>
      </c>
      <c r="R744" s="48" t="str">
        <f>_xlfn.XLOOKUP(Tabla15[[#This Row],[cedula]],Tabla8[Numero Documento],Tabla8[Gen])</f>
        <v>F</v>
      </c>
      <c r="S744" s="48" t="str">
        <f>_xlfn.XLOOKUP(Tabla15[[#This Row],[cedula]],Tabla8[Numero Documento],Tabla8[Lugar Funciones Codigo])</f>
        <v>01.83.02.00.02</v>
      </c>
    </row>
    <row r="745" spans="1:19">
      <c r="A745" s="48" t="s">
        <v>2538</v>
      </c>
      <c r="B745" s="48" t="s">
        <v>2583</v>
      </c>
      <c r="C745" s="48" t="s">
        <v>2570</v>
      </c>
      <c r="D745" s="48" t="str">
        <f>Tabla15[[#This Row],[cedula]]&amp;Tabla15[[#This Row],[prog]]&amp;LEFT(Tabla15[[#This Row],[TIPO]],3)</f>
        <v>0310199386701TEM</v>
      </c>
      <c r="E745" s="48" t="s">
        <v>2582</v>
      </c>
      <c r="F745" s="48" t="s">
        <v>100</v>
      </c>
      <c r="G745" s="48" t="s">
        <v>601</v>
      </c>
      <c r="H745" s="48" t="s">
        <v>2795</v>
      </c>
      <c r="I745" s="73">
        <f>_xlfn.XLOOKUP(Tabla15[[#This Row],[cedula]],TCARRERA[CEDULA],TCARRERA[CATEGORIA DEL SERVIDOR],0)</f>
        <v>0</v>
      </c>
      <c r="J74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5" s="48" t="str">
        <f>IF(ISTEXT(Tabla15[[#This Row],[CARRERA]]),Tabla15[[#This Row],[CARRERA]],Tabla15[[#This Row],[STATUS]])</f>
        <v>TEMPORALES</v>
      </c>
      <c r="L745" s="57">
        <v>55000</v>
      </c>
      <c r="M745" s="61">
        <v>2559.6799999999998</v>
      </c>
      <c r="N745" s="57">
        <v>1672</v>
      </c>
      <c r="O745" s="57">
        <v>1578.5</v>
      </c>
      <c r="P745" s="25">
        <f>Tabla15[[#This Row],[sbruto]]-Tabla15[[#This Row],[ISR]]-Tabla15[[#This Row],[SFS]]-Tabla15[[#This Row],[AFP]]-Tabla15[[#This Row],[sneto]]</f>
        <v>25</v>
      </c>
      <c r="Q745" s="25">
        <v>49164.82</v>
      </c>
      <c r="R745" s="48" t="str">
        <f>_xlfn.XLOOKUP(Tabla15[[#This Row],[cedula]],Tabla8[Numero Documento],Tabla8[Gen])</f>
        <v>F</v>
      </c>
      <c r="S745" s="48" t="str">
        <f>_xlfn.XLOOKUP(Tabla15[[#This Row],[cedula]],Tabla8[Numero Documento],Tabla8[Lugar Funciones Codigo])</f>
        <v>01.83.02.00.02</v>
      </c>
    </row>
    <row r="746" spans="1:19" hidden="1">
      <c r="A746" s="48" t="s">
        <v>2539</v>
      </c>
      <c r="B746" s="48" t="s">
        <v>2097</v>
      </c>
      <c r="C746" s="48" t="s">
        <v>2574</v>
      </c>
      <c r="D746" s="48" t="str">
        <f>Tabla15[[#This Row],[cedula]]&amp;Tabla15[[#This Row],[prog]]&amp;LEFT(Tabla15[[#This Row],[TIPO]],3)</f>
        <v>0011283824813FIJ</v>
      </c>
      <c r="E746" s="48" t="s">
        <v>1682</v>
      </c>
      <c r="F746" s="48" t="s">
        <v>996</v>
      </c>
      <c r="G746" s="48" t="s">
        <v>601</v>
      </c>
      <c r="H746" s="48" t="s">
        <v>11</v>
      </c>
      <c r="I746" s="73">
        <f>_xlfn.XLOOKUP(Tabla15[[#This Row],[cedula]],TCARRERA[CEDULA],TCARRERA[CATEGORIA DEL SERVIDOR],0)</f>
        <v>0</v>
      </c>
      <c r="J746" s="4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6" s="48" t="str">
        <f>IF(ISTEXT(Tabla15[[#This Row],[CARRERA]]),Tabla15[[#This Row],[CARRERA]],Tabla15[[#This Row],[STATUS]])</f>
        <v>EMPLEADO DE CONFIANZA</v>
      </c>
      <c r="L746" s="57">
        <v>50000</v>
      </c>
      <c r="M746" s="58">
        <v>1854</v>
      </c>
      <c r="N746" s="57">
        <v>1520</v>
      </c>
      <c r="O746" s="57">
        <v>1435</v>
      </c>
      <c r="P746" s="25">
        <f>Tabla15[[#This Row],[sbruto]]-Tabla15[[#This Row],[ISR]]-Tabla15[[#This Row],[SFS]]-Tabla15[[#This Row],[AFP]]-Tabla15[[#This Row],[sneto]]</f>
        <v>25</v>
      </c>
      <c r="Q746" s="25">
        <v>45166</v>
      </c>
      <c r="R746" s="48" t="str">
        <f>_xlfn.XLOOKUP(Tabla15[[#This Row],[cedula]],Tabla8[Numero Documento],Tabla8[Gen])</f>
        <v>F</v>
      </c>
      <c r="S746" s="48" t="str">
        <f>_xlfn.XLOOKUP(Tabla15[[#This Row],[cedula]],Tabla8[Numero Documento],Tabla8[Lugar Funciones Codigo])</f>
        <v>01.83.02.00.02</v>
      </c>
    </row>
    <row r="747" spans="1:19">
      <c r="A747" s="48" t="s">
        <v>2538</v>
      </c>
      <c r="B747" s="48" t="s">
        <v>2735</v>
      </c>
      <c r="C747" s="48" t="s">
        <v>2570</v>
      </c>
      <c r="D747" s="48" t="str">
        <f>Tabla15[[#This Row],[cedula]]&amp;Tabla15[[#This Row],[prog]]&amp;LEFT(Tabla15[[#This Row],[TIPO]],3)</f>
        <v>4022744740201TEM</v>
      </c>
      <c r="E747" s="48" t="s">
        <v>2706</v>
      </c>
      <c r="F747" s="48" t="s">
        <v>1516</v>
      </c>
      <c r="G747" s="48" t="s">
        <v>601</v>
      </c>
      <c r="H747" s="48" t="s">
        <v>2795</v>
      </c>
      <c r="I747" s="73">
        <f>_xlfn.XLOOKUP(Tabla15[[#This Row],[cedula]],TCARRERA[CEDULA],TCARRERA[CATEGORIA DEL SERVIDOR],0)</f>
        <v>0</v>
      </c>
      <c r="J747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7" s="48" t="str">
        <f>IF(ISTEXT(Tabla15[[#This Row],[CARRERA]]),Tabla15[[#This Row],[CARRERA]],Tabla15[[#This Row],[STATUS]])</f>
        <v>TEMPORALES</v>
      </c>
      <c r="L747" s="57">
        <v>50000</v>
      </c>
      <c r="M747" s="61">
        <v>1854</v>
      </c>
      <c r="N747" s="60">
        <v>1520</v>
      </c>
      <c r="O747" s="60">
        <v>1435</v>
      </c>
      <c r="P747" s="25">
        <f>Tabla15[[#This Row],[sbruto]]-Tabla15[[#This Row],[ISR]]-Tabla15[[#This Row],[SFS]]-Tabla15[[#This Row],[AFP]]-Tabla15[[#This Row],[sneto]]</f>
        <v>25</v>
      </c>
      <c r="Q747" s="25">
        <v>45166</v>
      </c>
      <c r="R747" s="48" t="str">
        <f>_xlfn.XLOOKUP(Tabla15[[#This Row],[cedula]],Tabla8[Numero Documento],Tabla8[Gen])</f>
        <v>M</v>
      </c>
      <c r="S747" s="48" t="str">
        <f>_xlfn.XLOOKUP(Tabla15[[#This Row],[cedula]],Tabla8[Numero Documento],Tabla8[Lugar Funciones Codigo])</f>
        <v>01.83.02.00.02</v>
      </c>
    </row>
    <row r="748" spans="1:19">
      <c r="A748" s="48" t="s">
        <v>2538</v>
      </c>
      <c r="B748" s="48" t="s">
        <v>2578</v>
      </c>
      <c r="C748" s="48" t="s">
        <v>2570</v>
      </c>
      <c r="D748" s="48" t="str">
        <f>Tabla15[[#This Row],[cedula]]&amp;Tabla15[[#This Row],[prog]]&amp;LEFT(Tabla15[[#This Row],[TIPO]],3)</f>
        <v>4022409816601TEM</v>
      </c>
      <c r="E748" s="48" t="s">
        <v>2577</v>
      </c>
      <c r="F748" s="48" t="s">
        <v>192</v>
      </c>
      <c r="G748" s="48" t="s">
        <v>601</v>
      </c>
      <c r="H748" s="48" t="s">
        <v>2795</v>
      </c>
      <c r="I748" s="73">
        <f>_xlfn.XLOOKUP(Tabla15[[#This Row],[cedula]],TCARRERA[CEDULA],TCARRERA[CATEGORIA DEL SERVIDOR],0)</f>
        <v>0</v>
      </c>
      <c r="J748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8" s="48" t="str">
        <f>IF(ISTEXT(Tabla15[[#This Row],[CARRERA]]),Tabla15[[#This Row],[CARRERA]],Tabla15[[#This Row],[STATUS]])</f>
        <v>TEMPORALES</v>
      </c>
      <c r="L748" s="25">
        <v>50000</v>
      </c>
      <c r="M748" s="80">
        <v>1854</v>
      </c>
      <c r="N748" s="49">
        <v>1520</v>
      </c>
      <c r="O748" s="49">
        <v>1435</v>
      </c>
      <c r="P748" s="25">
        <f>Tabla15[[#This Row],[sbruto]]-Tabla15[[#This Row],[ISR]]-Tabla15[[#This Row],[SFS]]-Tabla15[[#This Row],[AFP]]-Tabla15[[#This Row],[sneto]]</f>
        <v>25</v>
      </c>
      <c r="Q748" s="25">
        <v>45166</v>
      </c>
      <c r="R748" s="48" t="str">
        <f>_xlfn.XLOOKUP(Tabla15[[#This Row],[cedula]],Tabla8[Numero Documento],Tabla8[Gen])</f>
        <v>F</v>
      </c>
      <c r="S748" s="48" t="str">
        <f>_xlfn.XLOOKUP(Tabla15[[#This Row],[cedula]],Tabla8[Numero Documento],Tabla8[Lugar Funciones Codigo])</f>
        <v>01.83.02.00.02</v>
      </c>
    </row>
    <row r="749" spans="1:19">
      <c r="A749" s="48" t="s">
        <v>2538</v>
      </c>
      <c r="B749" s="48" t="s">
        <v>2331</v>
      </c>
      <c r="C749" s="48" t="s">
        <v>2570</v>
      </c>
      <c r="D749" s="48" t="str">
        <f>Tabla15[[#This Row],[cedula]]&amp;Tabla15[[#This Row],[prog]]&amp;LEFT(Tabla15[[#This Row],[TIPO]],3)</f>
        <v>0310378783801TEM</v>
      </c>
      <c r="E749" s="48" t="s">
        <v>1670</v>
      </c>
      <c r="F749" s="48" t="s">
        <v>100</v>
      </c>
      <c r="G749" s="48" t="s">
        <v>601</v>
      </c>
      <c r="H749" s="48" t="s">
        <v>2795</v>
      </c>
      <c r="I749" s="73">
        <f>_xlfn.XLOOKUP(Tabla15[[#This Row],[cedula]],TCARRERA[CEDULA],TCARRERA[CATEGORIA DEL SERVIDOR],0)</f>
        <v>0</v>
      </c>
      <c r="J749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9" s="48" t="str">
        <f>IF(ISTEXT(Tabla15[[#This Row],[CARRERA]]),Tabla15[[#This Row],[CARRERA]],Tabla15[[#This Row],[STATUS]])</f>
        <v>TEMPORALES</v>
      </c>
      <c r="L749" s="57">
        <v>50000</v>
      </c>
      <c r="M749" s="58">
        <v>1854</v>
      </c>
      <c r="N749" s="57">
        <v>1520</v>
      </c>
      <c r="O749" s="57">
        <v>1435</v>
      </c>
      <c r="P749" s="25">
        <f>Tabla15[[#This Row],[sbruto]]-Tabla15[[#This Row],[ISR]]-Tabla15[[#This Row],[SFS]]-Tabla15[[#This Row],[AFP]]-Tabla15[[#This Row],[sneto]]</f>
        <v>25</v>
      </c>
      <c r="Q749" s="25">
        <v>45166</v>
      </c>
      <c r="R749" s="48" t="str">
        <f>_xlfn.XLOOKUP(Tabla15[[#This Row],[cedula]],Tabla8[Numero Documento],Tabla8[Gen])</f>
        <v>M</v>
      </c>
      <c r="S749" s="48" t="str">
        <f>_xlfn.XLOOKUP(Tabla15[[#This Row],[cedula]],Tabla8[Numero Documento],Tabla8[Lugar Funciones Codigo])</f>
        <v>01.83.02.00.02</v>
      </c>
    </row>
    <row r="750" spans="1:19">
      <c r="A750" s="48" t="s">
        <v>2538</v>
      </c>
      <c r="B750" s="48" t="s">
        <v>3111</v>
      </c>
      <c r="C750" s="48" t="s">
        <v>2570</v>
      </c>
      <c r="D750" s="48" t="str">
        <f>Tabla15[[#This Row],[cedula]]&amp;Tabla15[[#This Row],[prog]]&amp;LEFT(Tabla15[[#This Row],[TIPO]],3)</f>
        <v>4022209777201TEM</v>
      </c>
      <c r="E750" s="48" t="s">
        <v>3110</v>
      </c>
      <c r="F750" s="48" t="s">
        <v>1626</v>
      </c>
      <c r="G750" s="48" t="s">
        <v>601</v>
      </c>
      <c r="H750" s="48" t="s">
        <v>2795</v>
      </c>
      <c r="I750" s="73">
        <f>_xlfn.XLOOKUP(Tabla15[[#This Row],[cedula]],TCARRERA[CEDULA],TCARRERA[CATEGORIA DEL SERVIDOR],0)</f>
        <v>0</v>
      </c>
      <c r="J750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0" s="48" t="str">
        <f>IF(ISTEXT(Tabla15[[#This Row],[CARRERA]]),Tabla15[[#This Row],[CARRERA]],Tabla15[[#This Row],[STATUS]])</f>
        <v>TEMPORALES</v>
      </c>
      <c r="L750" s="57">
        <v>50000</v>
      </c>
      <c r="M750" s="59">
        <v>1854</v>
      </c>
      <c r="N750" s="57">
        <v>1520</v>
      </c>
      <c r="O750" s="57">
        <v>1435</v>
      </c>
      <c r="P750" s="25">
        <f>Tabla15[[#This Row],[sbruto]]-Tabla15[[#This Row],[ISR]]-Tabla15[[#This Row],[SFS]]-Tabla15[[#This Row],[AFP]]-Tabla15[[#This Row],[sneto]]</f>
        <v>25</v>
      </c>
      <c r="Q750" s="25">
        <v>45166</v>
      </c>
      <c r="R750" s="48" t="str">
        <f>_xlfn.XLOOKUP(Tabla15[[#This Row],[cedula]],Tabla8[Numero Documento],Tabla8[Gen])</f>
        <v>M</v>
      </c>
      <c r="S750" s="48" t="str">
        <f>_xlfn.XLOOKUP(Tabla15[[#This Row],[cedula]],Tabla8[Numero Documento],Tabla8[Lugar Funciones Codigo])</f>
        <v>01.83.02.00.02</v>
      </c>
    </row>
    <row r="751" spans="1:19">
      <c r="A751" s="48" t="s">
        <v>2538</v>
      </c>
      <c r="B751" s="48" t="s">
        <v>3117</v>
      </c>
      <c r="C751" s="48" t="s">
        <v>2570</v>
      </c>
      <c r="D751" s="48" t="str">
        <f>Tabla15[[#This Row],[cedula]]&amp;Tabla15[[#This Row],[prog]]&amp;LEFT(Tabla15[[#This Row],[TIPO]],3)</f>
        <v>0310467205401TEM</v>
      </c>
      <c r="E751" s="48" t="s">
        <v>3116</v>
      </c>
      <c r="F751" s="48" t="s">
        <v>1517</v>
      </c>
      <c r="G751" s="48" t="s">
        <v>601</v>
      </c>
      <c r="H751" s="48" t="s">
        <v>2795</v>
      </c>
      <c r="I751" s="73">
        <f>_xlfn.XLOOKUP(Tabla15[[#This Row],[cedula]],TCARRERA[CEDULA],TCARRERA[CATEGORIA DEL SERVIDOR],0)</f>
        <v>0</v>
      </c>
      <c r="J751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1" s="48" t="str">
        <f>IF(ISTEXT(Tabla15[[#This Row],[CARRERA]]),Tabla15[[#This Row],[CARRERA]],Tabla15[[#This Row],[STATUS]])</f>
        <v>TEMPORALES</v>
      </c>
      <c r="L751" s="57">
        <v>50000</v>
      </c>
      <c r="M751" s="61">
        <v>1854</v>
      </c>
      <c r="N751" s="57">
        <v>1520</v>
      </c>
      <c r="O751" s="57">
        <v>1435</v>
      </c>
      <c r="P751" s="25">
        <f>Tabla15[[#This Row],[sbruto]]-Tabla15[[#This Row],[ISR]]-Tabla15[[#This Row],[SFS]]-Tabla15[[#This Row],[AFP]]-Tabla15[[#This Row],[sneto]]</f>
        <v>25</v>
      </c>
      <c r="Q751" s="25">
        <v>45166</v>
      </c>
      <c r="R751" s="48" t="str">
        <f>_xlfn.XLOOKUP(Tabla15[[#This Row],[cedula]],Tabla8[Numero Documento],Tabla8[Gen])</f>
        <v>F</v>
      </c>
      <c r="S751" s="48" t="str">
        <f>_xlfn.XLOOKUP(Tabla15[[#This Row],[cedula]],Tabla8[Numero Documento],Tabla8[Lugar Funciones Codigo])</f>
        <v>01.83.02.00.02</v>
      </c>
    </row>
    <row r="752" spans="1:19">
      <c r="A752" s="48" t="s">
        <v>2538</v>
      </c>
      <c r="B752" s="48" t="s">
        <v>2307</v>
      </c>
      <c r="C752" s="48" t="s">
        <v>2570</v>
      </c>
      <c r="D752" s="48" t="str">
        <f>Tabla15[[#This Row],[cedula]]&amp;Tabla15[[#This Row],[prog]]&amp;LEFT(Tabla15[[#This Row],[TIPO]],3)</f>
        <v>0310358702201TEM</v>
      </c>
      <c r="E752" s="48" t="s">
        <v>891</v>
      </c>
      <c r="F752" s="48" t="s">
        <v>2693</v>
      </c>
      <c r="G752" s="48" t="s">
        <v>601</v>
      </c>
      <c r="H752" s="48" t="s">
        <v>2795</v>
      </c>
      <c r="I752" s="73">
        <f>_xlfn.XLOOKUP(Tabla15[[#This Row],[cedula]],TCARRERA[CEDULA],TCARRERA[CATEGORIA DEL SERVIDOR],0)</f>
        <v>0</v>
      </c>
      <c r="J752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2" s="48" t="str">
        <f>IF(ISTEXT(Tabla15[[#This Row],[CARRERA]]),Tabla15[[#This Row],[CARRERA]],Tabla15[[#This Row],[STATUS]])</f>
        <v>TEMPORALES</v>
      </c>
      <c r="L752" s="57">
        <v>45000</v>
      </c>
      <c r="M752" s="61">
        <v>921.46</v>
      </c>
      <c r="N752" s="60">
        <v>1368</v>
      </c>
      <c r="O752" s="60">
        <v>1291.5</v>
      </c>
      <c r="P752" s="25">
        <f>Tabla15[[#This Row],[sbruto]]-Tabla15[[#This Row],[ISR]]-Tabla15[[#This Row],[SFS]]-Tabla15[[#This Row],[AFP]]-Tabla15[[#This Row],[sneto]]</f>
        <v>1537.4500000000044</v>
      </c>
      <c r="Q752" s="25">
        <v>39881.589999999997</v>
      </c>
      <c r="R752" s="48" t="str">
        <f>_xlfn.XLOOKUP(Tabla15[[#This Row],[cedula]],Tabla8[Numero Documento],Tabla8[Gen])</f>
        <v>F</v>
      </c>
      <c r="S752" s="48" t="str">
        <f>_xlfn.XLOOKUP(Tabla15[[#This Row],[cedula]],Tabla8[Numero Documento],Tabla8[Lugar Funciones Codigo])</f>
        <v>01.83.02.00.02</v>
      </c>
    </row>
    <row r="753" spans="1:19" hidden="1">
      <c r="A753" s="48" t="s">
        <v>2539</v>
      </c>
      <c r="B753" s="48" t="s">
        <v>2206</v>
      </c>
      <c r="C753" s="48" t="s">
        <v>2574</v>
      </c>
      <c r="D753" s="48" t="str">
        <f>Tabla15[[#This Row],[cedula]]&amp;Tabla15[[#This Row],[prog]]&amp;LEFT(Tabla15[[#This Row],[TIPO]],3)</f>
        <v>0310109410413FIJ</v>
      </c>
      <c r="E753" s="48" t="s">
        <v>621</v>
      </c>
      <c r="F753" s="48" t="s">
        <v>100</v>
      </c>
      <c r="G753" s="48" t="s">
        <v>601</v>
      </c>
      <c r="H753" s="48" t="s">
        <v>11</v>
      </c>
      <c r="I753" s="73">
        <f>_xlfn.XLOOKUP(Tabla15[[#This Row],[cedula]],TCARRERA[CEDULA],TCARRERA[CATEGORIA DEL SERVIDOR],0)</f>
        <v>0</v>
      </c>
      <c r="J75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53" s="48" t="str">
        <f>IF(ISTEXT(Tabla15[[#This Row],[CARRERA]]),Tabla15[[#This Row],[CARRERA]],Tabla15[[#This Row],[STATUS]])</f>
        <v>FIJO</v>
      </c>
      <c r="L753" s="57">
        <v>45000</v>
      </c>
      <c r="M753" s="57">
        <v>921.46</v>
      </c>
      <c r="N753" s="57">
        <v>1368</v>
      </c>
      <c r="O753" s="57">
        <v>1291.5</v>
      </c>
      <c r="P753" s="25">
        <f>Tabla15[[#This Row],[sbruto]]-Tabla15[[#This Row],[ISR]]-Tabla15[[#This Row],[SFS]]-Tabla15[[#This Row],[AFP]]-Tabla15[[#This Row],[sneto]]</f>
        <v>1837.4500000000044</v>
      </c>
      <c r="Q753" s="25">
        <v>39581.589999999997</v>
      </c>
      <c r="R753" s="48" t="str">
        <f>_xlfn.XLOOKUP(Tabla15[[#This Row],[cedula]],Tabla8[Numero Documento],Tabla8[Gen])</f>
        <v>F</v>
      </c>
      <c r="S753" s="48" t="str">
        <f>_xlfn.XLOOKUP(Tabla15[[#This Row],[cedula]],Tabla8[Numero Documento],Tabla8[Lugar Funciones Codigo])</f>
        <v>01.83.02.00.02</v>
      </c>
    </row>
    <row r="754" spans="1:19" hidden="1">
      <c r="A754" s="48" t="s">
        <v>2539</v>
      </c>
      <c r="B754" s="48" t="s">
        <v>2255</v>
      </c>
      <c r="C754" s="48" t="s">
        <v>2574</v>
      </c>
      <c r="D754" s="48" t="str">
        <f>Tabla15[[#This Row],[cedula]]&amp;Tabla15[[#This Row],[prog]]&amp;LEFT(Tabla15[[#This Row],[TIPO]],3)</f>
        <v>0310037870613FIJ</v>
      </c>
      <c r="E754" s="48" t="s">
        <v>635</v>
      </c>
      <c r="F754" s="48" t="s">
        <v>17</v>
      </c>
      <c r="G754" s="48" t="s">
        <v>601</v>
      </c>
      <c r="H754" s="48" t="s">
        <v>11</v>
      </c>
      <c r="I754" s="73">
        <f>_xlfn.XLOOKUP(Tabla15[[#This Row],[cedula]],TCARRERA[CEDULA],TCARRERA[CATEGORIA DEL SERVIDOR],0)</f>
        <v>0</v>
      </c>
      <c r="J75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48" t="str">
        <f>IF(ISTEXT(Tabla15[[#This Row],[CARRERA]]),Tabla15[[#This Row],[CARRERA]],Tabla15[[#This Row],[STATUS]])</f>
        <v>FIJO</v>
      </c>
      <c r="L754" s="57">
        <v>45000</v>
      </c>
      <c r="M754" s="61">
        <v>1148.33</v>
      </c>
      <c r="N754" s="57">
        <v>1368</v>
      </c>
      <c r="O754" s="57">
        <v>1291.5</v>
      </c>
      <c r="P754" s="25">
        <f>Tabla15[[#This Row],[sbruto]]-Tabla15[[#This Row],[ISR]]-Tabla15[[#This Row],[SFS]]-Tabla15[[#This Row],[AFP]]-Tabla15[[#This Row],[sneto]]</f>
        <v>75</v>
      </c>
      <c r="Q754" s="25">
        <v>41117.17</v>
      </c>
      <c r="R754" s="48" t="str">
        <f>_xlfn.XLOOKUP(Tabla15[[#This Row],[cedula]],Tabla8[Numero Documento],Tabla8[Gen])</f>
        <v>M</v>
      </c>
      <c r="S754" s="48" t="str">
        <f>_xlfn.XLOOKUP(Tabla15[[#This Row],[cedula]],Tabla8[Numero Documento],Tabla8[Lugar Funciones Codigo])</f>
        <v>01.83.02.00.02</v>
      </c>
    </row>
    <row r="755" spans="1:19">
      <c r="A755" s="48" t="s">
        <v>2538</v>
      </c>
      <c r="B755" s="48" t="s">
        <v>3001</v>
      </c>
      <c r="C755" s="48" t="s">
        <v>2570</v>
      </c>
      <c r="D755" s="48" t="str">
        <f>Tabla15[[#This Row],[cedula]]&amp;Tabla15[[#This Row],[prog]]&amp;LEFT(Tabla15[[#This Row],[TIPO]],3)</f>
        <v>4020997158501TEM</v>
      </c>
      <c r="E755" s="48" t="s">
        <v>3000</v>
      </c>
      <c r="F755" s="48" t="s">
        <v>1607</v>
      </c>
      <c r="G755" s="48" t="s">
        <v>601</v>
      </c>
      <c r="H755" s="48" t="s">
        <v>2795</v>
      </c>
      <c r="I755" s="73">
        <f>_xlfn.XLOOKUP(Tabla15[[#This Row],[cedula]],TCARRERA[CEDULA],TCARRERA[CATEGORIA DEL SERVIDOR],0)</f>
        <v>0</v>
      </c>
      <c r="J75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5" s="48" t="str">
        <f>IF(ISTEXT(Tabla15[[#This Row],[CARRERA]]),Tabla15[[#This Row],[CARRERA]],Tabla15[[#This Row],[STATUS]])</f>
        <v>TEMPORALES</v>
      </c>
      <c r="L755" s="57">
        <v>36000</v>
      </c>
      <c r="M755" s="61"/>
      <c r="N755" s="57">
        <v>1094.4000000000001</v>
      </c>
      <c r="O755" s="57">
        <v>1033.2</v>
      </c>
      <c r="P755" s="25">
        <f>Tabla15[[#This Row],[sbruto]]-Tabla15[[#This Row],[ISR]]-Tabla15[[#This Row],[SFS]]-Tabla15[[#This Row],[AFP]]-Tabla15[[#This Row],[sneto]]</f>
        <v>25</v>
      </c>
      <c r="Q755" s="25">
        <v>33847.4</v>
      </c>
      <c r="R755" s="48" t="str">
        <f>_xlfn.XLOOKUP(Tabla15[[#This Row],[cedula]],Tabla8[Numero Documento],Tabla8[Gen])</f>
        <v>M</v>
      </c>
      <c r="S755" s="48" t="str">
        <f>_xlfn.XLOOKUP(Tabla15[[#This Row],[cedula]],Tabla8[Numero Documento],Tabla8[Lugar Funciones Codigo])</f>
        <v>01.83.02.00.02</v>
      </c>
    </row>
    <row r="756" spans="1:19">
      <c r="A756" s="48" t="s">
        <v>2538</v>
      </c>
      <c r="B756" s="48" t="s">
        <v>2337</v>
      </c>
      <c r="C756" s="48" t="s">
        <v>2570</v>
      </c>
      <c r="D756" s="48" t="str">
        <f>Tabla15[[#This Row],[cedula]]&amp;Tabla15[[#This Row],[prog]]&amp;LEFT(Tabla15[[#This Row],[TIPO]],3)</f>
        <v>4022283976901TEM</v>
      </c>
      <c r="E756" s="48" t="s">
        <v>1641</v>
      </c>
      <c r="F756" s="48" t="s">
        <v>453</v>
      </c>
      <c r="G756" s="48" t="s">
        <v>601</v>
      </c>
      <c r="H756" s="48" t="s">
        <v>2795</v>
      </c>
      <c r="I756" s="73">
        <f>_xlfn.XLOOKUP(Tabla15[[#This Row],[cedula]],TCARRERA[CEDULA],TCARRERA[CATEGORIA DEL SERVIDOR],0)</f>
        <v>0</v>
      </c>
      <c r="J756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6" s="48" t="str">
        <f>IF(ISTEXT(Tabla15[[#This Row],[CARRERA]]),Tabla15[[#This Row],[CARRERA]],Tabla15[[#This Row],[STATUS]])</f>
        <v>TEMPORALES</v>
      </c>
      <c r="L756" s="57">
        <v>36000</v>
      </c>
      <c r="M756" s="59"/>
      <c r="N756" s="57">
        <v>1094.4000000000001</v>
      </c>
      <c r="O756" s="57">
        <v>1033.2</v>
      </c>
      <c r="P756" s="25">
        <f>Tabla15[[#This Row],[sbruto]]-Tabla15[[#This Row],[ISR]]-Tabla15[[#This Row],[SFS]]-Tabla15[[#This Row],[AFP]]-Tabla15[[#This Row],[sneto]]</f>
        <v>25</v>
      </c>
      <c r="Q756" s="25">
        <v>33847.4</v>
      </c>
      <c r="R756" s="48" t="str">
        <f>_xlfn.XLOOKUP(Tabla15[[#This Row],[cedula]],Tabla8[Numero Documento],Tabla8[Gen])</f>
        <v>M</v>
      </c>
      <c r="S756" s="48" t="str">
        <f>_xlfn.XLOOKUP(Tabla15[[#This Row],[cedula]],Tabla8[Numero Documento],Tabla8[Lugar Funciones Codigo])</f>
        <v>01.83.02.00.02</v>
      </c>
    </row>
    <row r="757" spans="1:19" hidden="1">
      <c r="A757" s="48" t="s">
        <v>2539</v>
      </c>
      <c r="B757" s="48" t="s">
        <v>2151</v>
      </c>
      <c r="C757" s="48" t="s">
        <v>2574</v>
      </c>
      <c r="D757" s="48" t="str">
        <f>Tabla15[[#This Row],[cedula]]&amp;Tabla15[[#This Row],[prog]]&amp;LEFT(Tabla15[[#This Row],[TIPO]],3)</f>
        <v>0310432911913FIJ</v>
      </c>
      <c r="E757" s="48" t="s">
        <v>612</v>
      </c>
      <c r="F757" s="48" t="s">
        <v>30</v>
      </c>
      <c r="G757" s="48" t="s">
        <v>601</v>
      </c>
      <c r="H757" s="48" t="s">
        <v>11</v>
      </c>
      <c r="I757" s="73">
        <f>_xlfn.XLOOKUP(Tabla15[[#This Row],[cedula]],TCARRERA[CEDULA],TCARRERA[CATEGORIA DEL SERVIDOR],0)</f>
        <v>0</v>
      </c>
      <c r="J75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7" s="48" t="str">
        <f>IF(ISTEXT(Tabla15[[#This Row],[CARRERA]]),Tabla15[[#This Row],[CARRERA]],Tabla15[[#This Row],[STATUS]])</f>
        <v>ESTATUTO SIMPLIFICADO</v>
      </c>
      <c r="L757" s="57">
        <v>32000</v>
      </c>
      <c r="M757" s="61"/>
      <c r="N757" s="57">
        <v>972.8</v>
      </c>
      <c r="O757" s="57">
        <v>918.4</v>
      </c>
      <c r="P757" s="25">
        <f>Tabla15[[#This Row],[sbruto]]-Tabla15[[#This Row],[ISR]]-Tabla15[[#This Row],[SFS]]-Tabla15[[#This Row],[AFP]]-Tabla15[[#This Row],[sneto]]</f>
        <v>25</v>
      </c>
      <c r="Q757" s="25">
        <v>30083.8</v>
      </c>
      <c r="R757" s="48" t="str">
        <f>_xlfn.XLOOKUP(Tabla15[[#This Row],[cedula]],Tabla8[Numero Documento],Tabla8[Gen])</f>
        <v>M</v>
      </c>
      <c r="S757" s="48" t="str">
        <f>_xlfn.XLOOKUP(Tabla15[[#This Row],[cedula]],Tabla8[Numero Documento],Tabla8[Lugar Funciones Codigo])</f>
        <v>01.83.02.00.02</v>
      </c>
    </row>
    <row r="758" spans="1:19">
      <c r="A758" s="48" t="s">
        <v>2538</v>
      </c>
      <c r="B758" s="48" t="s">
        <v>2954</v>
      </c>
      <c r="C758" s="48" t="s">
        <v>2570</v>
      </c>
      <c r="D758" s="48" t="str">
        <f>Tabla15[[#This Row],[cedula]]&amp;Tabla15[[#This Row],[prog]]&amp;LEFT(Tabla15[[#This Row],[TIPO]],3)</f>
        <v>0310103009001TEM</v>
      </c>
      <c r="E758" s="48" t="s">
        <v>2953</v>
      </c>
      <c r="F758" s="48" t="s">
        <v>453</v>
      </c>
      <c r="G758" s="48" t="s">
        <v>601</v>
      </c>
      <c r="H758" s="48" t="s">
        <v>2795</v>
      </c>
      <c r="I758" s="73">
        <f>_xlfn.XLOOKUP(Tabla15[[#This Row],[cedula]],TCARRERA[CEDULA],TCARRERA[CATEGORIA DEL SERVIDOR],0)</f>
        <v>0</v>
      </c>
      <c r="J758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8" s="48" t="str">
        <f>IF(ISTEXT(Tabla15[[#This Row],[CARRERA]]),Tabla15[[#This Row],[CARRERA]],Tabla15[[#This Row],[STATUS]])</f>
        <v>TEMPORALES</v>
      </c>
      <c r="L758" s="57">
        <v>30000</v>
      </c>
      <c r="M758" s="61"/>
      <c r="N758" s="57">
        <v>912</v>
      </c>
      <c r="O758" s="57">
        <v>861</v>
      </c>
      <c r="P758" s="25">
        <f>Tabla15[[#This Row],[sbruto]]-Tabla15[[#This Row],[ISR]]-Tabla15[[#This Row],[SFS]]-Tabla15[[#This Row],[AFP]]-Tabla15[[#This Row],[sneto]]</f>
        <v>25</v>
      </c>
      <c r="Q758" s="25">
        <v>28202</v>
      </c>
      <c r="R758" s="48" t="str">
        <f>_xlfn.XLOOKUP(Tabla15[[#This Row],[cedula]],Tabla8[Numero Documento],Tabla8[Gen])</f>
        <v>F</v>
      </c>
      <c r="S758" s="48" t="str">
        <f>_xlfn.XLOOKUP(Tabla15[[#This Row],[cedula]],Tabla8[Numero Documento],Tabla8[Lugar Funciones Codigo])</f>
        <v>01.83.02.00.02</v>
      </c>
    </row>
    <row r="759" spans="1:19">
      <c r="A759" s="48" t="s">
        <v>2538</v>
      </c>
      <c r="B759" s="48" t="s">
        <v>3075</v>
      </c>
      <c r="C759" s="48" t="s">
        <v>2570</v>
      </c>
      <c r="D759" s="48" t="str">
        <f>Tabla15[[#This Row],[cedula]]&amp;Tabla15[[#This Row],[prog]]&amp;LEFT(Tabla15[[#This Row],[TIPO]],3)</f>
        <v>0310491539601TEM</v>
      </c>
      <c r="E759" s="48" t="s">
        <v>3074</v>
      </c>
      <c r="F759" s="48" t="s">
        <v>3035</v>
      </c>
      <c r="G759" s="48" t="s">
        <v>601</v>
      </c>
      <c r="H759" s="48" t="s">
        <v>2795</v>
      </c>
      <c r="I759" s="73">
        <f>_xlfn.XLOOKUP(Tabla15[[#This Row],[cedula]],TCARRERA[CEDULA],TCARRERA[CATEGORIA DEL SERVIDOR],0)</f>
        <v>0</v>
      </c>
      <c r="J759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9" s="48" t="str">
        <f>IF(ISTEXT(Tabla15[[#This Row],[CARRERA]]),Tabla15[[#This Row],[CARRERA]],Tabla15[[#This Row],[STATUS]])</f>
        <v>TEMPORALES</v>
      </c>
      <c r="L759" s="57">
        <v>30000</v>
      </c>
      <c r="M759" s="61"/>
      <c r="N759" s="57">
        <v>912</v>
      </c>
      <c r="O759" s="57">
        <v>861</v>
      </c>
      <c r="P759" s="25">
        <f>Tabla15[[#This Row],[sbruto]]-Tabla15[[#This Row],[ISR]]-Tabla15[[#This Row],[SFS]]-Tabla15[[#This Row],[AFP]]-Tabla15[[#This Row],[sneto]]</f>
        <v>25</v>
      </c>
      <c r="Q759" s="25">
        <v>28202</v>
      </c>
      <c r="R759" s="48" t="str">
        <f>_xlfn.XLOOKUP(Tabla15[[#This Row],[cedula]],Tabla8[Numero Documento],Tabla8[Gen])</f>
        <v>M</v>
      </c>
      <c r="S759" s="48" t="str">
        <f>_xlfn.XLOOKUP(Tabla15[[#This Row],[cedula]],Tabla8[Numero Documento],Tabla8[Lugar Funciones Codigo])</f>
        <v>01.83.02.00.02</v>
      </c>
    </row>
    <row r="760" spans="1:19" hidden="1">
      <c r="A760" s="48" t="s">
        <v>2541</v>
      </c>
      <c r="B760" s="48" t="s">
        <v>2091</v>
      </c>
      <c r="C760" s="48" t="s">
        <v>2570</v>
      </c>
      <c r="D760" s="48" t="str">
        <f>Tabla15[[#This Row],[cedula]]&amp;Tabla15[[#This Row],[prog]]&amp;LEFT(Tabla15[[#This Row],[TIPO]],3)</f>
        <v>0310094577701TRA</v>
      </c>
      <c r="E760" s="48" t="s">
        <v>603</v>
      </c>
      <c r="F760" s="48" t="s">
        <v>604</v>
      </c>
      <c r="G760" s="48" t="s">
        <v>601</v>
      </c>
      <c r="H760" s="48" t="s">
        <v>2536</v>
      </c>
      <c r="I760" s="73">
        <f>_xlfn.XLOOKUP(Tabla15[[#This Row],[cedula]],TCARRERA[CEDULA],TCARRERA[CATEGORIA DEL SERVIDOR],0)</f>
        <v>0</v>
      </c>
      <c r="J760" s="4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60" s="48" t="str">
        <f>IF(ISTEXT(Tabla15[[#This Row],[CARRERA]]),Tabla15[[#This Row],[CARRERA]],Tabla15[[#This Row],[STATUS]])</f>
        <v>TRAMITE DE PENSION</v>
      </c>
      <c r="L760" s="57">
        <v>25000</v>
      </c>
      <c r="M760" s="61"/>
      <c r="N760" s="57">
        <v>760</v>
      </c>
      <c r="O760" s="57">
        <v>717.5</v>
      </c>
      <c r="P760" s="25">
        <f>Tabla15[[#This Row],[sbruto]]-Tabla15[[#This Row],[ISR]]-Tabla15[[#This Row],[SFS]]-Tabla15[[#This Row],[AFP]]-Tabla15[[#This Row],[sneto]]</f>
        <v>375</v>
      </c>
      <c r="Q760" s="25">
        <v>23147.5</v>
      </c>
      <c r="R760" s="48" t="str">
        <f>_xlfn.XLOOKUP(Tabla15[[#This Row],[cedula]],Tabla8[Numero Documento],Tabla8[Gen])</f>
        <v>M</v>
      </c>
      <c r="S760" s="48" t="str">
        <f>_xlfn.XLOOKUP(Tabla15[[#This Row],[cedula]],Tabla8[Numero Documento],Tabla8[Lugar Funciones Codigo])</f>
        <v>01.83.02.00.02</v>
      </c>
    </row>
    <row r="761" spans="1:19" hidden="1">
      <c r="A761" s="48" t="s">
        <v>2539</v>
      </c>
      <c r="B761" s="48" t="s">
        <v>2163</v>
      </c>
      <c r="C761" s="48" t="s">
        <v>2574</v>
      </c>
      <c r="D761" s="48" t="str">
        <f>Tabla15[[#This Row],[cedula]]&amp;Tabla15[[#This Row],[prog]]&amp;LEFT(Tabla15[[#This Row],[TIPO]],3)</f>
        <v>0310452118613FIJ</v>
      </c>
      <c r="E761" s="48" t="s">
        <v>1064</v>
      </c>
      <c r="F761" s="48" t="s">
        <v>30</v>
      </c>
      <c r="G761" s="48" t="s">
        <v>601</v>
      </c>
      <c r="H761" s="48" t="s">
        <v>11</v>
      </c>
      <c r="I761" s="73">
        <f>_xlfn.XLOOKUP(Tabla15[[#This Row],[cedula]],TCARRERA[CEDULA],TCARRERA[CATEGORIA DEL SERVIDOR],0)</f>
        <v>0</v>
      </c>
      <c r="J76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1" s="48" t="str">
        <f>IF(ISTEXT(Tabla15[[#This Row],[CARRERA]]),Tabla15[[#This Row],[CARRERA]],Tabla15[[#This Row],[STATUS]])</f>
        <v>ESTATUTO SIMPLIFICADO</v>
      </c>
      <c r="L761" s="57">
        <v>25000</v>
      </c>
      <c r="M761" s="59"/>
      <c r="N761" s="57">
        <v>760</v>
      </c>
      <c r="O761" s="57">
        <v>717.5</v>
      </c>
      <c r="P761" s="25">
        <f>Tabla15[[#This Row],[sbruto]]-Tabla15[[#This Row],[ISR]]-Tabla15[[#This Row],[SFS]]-Tabla15[[#This Row],[AFP]]-Tabla15[[#This Row],[sneto]]</f>
        <v>25</v>
      </c>
      <c r="Q761" s="25">
        <v>23497.5</v>
      </c>
      <c r="R761" s="48" t="str">
        <f>_xlfn.XLOOKUP(Tabla15[[#This Row],[cedula]],Tabla8[Numero Documento],Tabla8[Gen])</f>
        <v>M</v>
      </c>
      <c r="S761" s="48" t="str">
        <f>_xlfn.XLOOKUP(Tabla15[[#This Row],[cedula]],Tabla8[Numero Documento],Tabla8[Lugar Funciones Codigo])</f>
        <v>01.83.02.00.02</v>
      </c>
    </row>
    <row r="762" spans="1:19" hidden="1">
      <c r="A762" s="48" t="s">
        <v>2539</v>
      </c>
      <c r="B762" s="48" t="s">
        <v>2221</v>
      </c>
      <c r="C762" s="48" t="s">
        <v>2574</v>
      </c>
      <c r="D762" s="48" t="str">
        <f>Tabla15[[#This Row],[cedula]]&amp;Tabla15[[#This Row],[prog]]&amp;LEFT(Tabla15[[#This Row],[TIPO]],3)</f>
        <v>0010220192813FIJ</v>
      </c>
      <c r="E762" s="48" t="s">
        <v>2775</v>
      </c>
      <c r="F762" s="48" t="s">
        <v>22</v>
      </c>
      <c r="G762" s="48" t="s">
        <v>601</v>
      </c>
      <c r="H762" s="48" t="s">
        <v>11</v>
      </c>
      <c r="I762" s="73">
        <f>_xlfn.XLOOKUP(Tabla15[[#This Row],[cedula]],TCARRERA[CEDULA],TCARRERA[CATEGORIA DEL SERVIDOR],0)</f>
        <v>0</v>
      </c>
      <c r="J762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2" s="48" t="str">
        <f>IF(ISTEXT(Tabla15[[#This Row],[CARRERA]]),Tabla15[[#This Row],[CARRERA]],Tabla15[[#This Row],[STATUS]])</f>
        <v>ESTATUTO SIMPLIFICADO</v>
      </c>
      <c r="L762" s="57">
        <v>25000</v>
      </c>
      <c r="M762" s="59"/>
      <c r="N762" s="57">
        <v>760</v>
      </c>
      <c r="O762" s="57">
        <v>717.5</v>
      </c>
      <c r="P762" s="25">
        <f>Tabla15[[#This Row],[sbruto]]-Tabla15[[#This Row],[ISR]]-Tabla15[[#This Row],[SFS]]-Tabla15[[#This Row],[AFP]]-Tabla15[[#This Row],[sneto]]</f>
        <v>1837.4500000000007</v>
      </c>
      <c r="Q762" s="25">
        <v>21685.05</v>
      </c>
      <c r="R762" s="48" t="str">
        <f>_xlfn.XLOOKUP(Tabla15[[#This Row],[cedula]],Tabla8[Numero Documento],Tabla8[Gen])</f>
        <v>M</v>
      </c>
      <c r="S762" s="48" t="str">
        <f>_xlfn.XLOOKUP(Tabla15[[#This Row],[cedula]],Tabla8[Numero Documento],Tabla8[Lugar Funciones Codigo])</f>
        <v>01.83.02.00.02</v>
      </c>
    </row>
    <row r="763" spans="1:19" hidden="1">
      <c r="A763" s="48" t="s">
        <v>2539</v>
      </c>
      <c r="B763" s="48" t="s">
        <v>2225</v>
      </c>
      <c r="C763" s="48" t="s">
        <v>2574</v>
      </c>
      <c r="D763" s="48" t="str">
        <f>Tabla15[[#This Row],[cedula]]&amp;Tabla15[[#This Row],[prog]]&amp;LEFT(Tabla15[[#This Row],[TIPO]],3)</f>
        <v>0310450080013FIJ</v>
      </c>
      <c r="E763" s="48" t="s">
        <v>628</v>
      </c>
      <c r="F763" s="48" t="s">
        <v>36</v>
      </c>
      <c r="G763" s="48" t="s">
        <v>601</v>
      </c>
      <c r="H763" s="48" t="s">
        <v>11</v>
      </c>
      <c r="I763" s="73">
        <f>_xlfn.XLOOKUP(Tabla15[[#This Row],[cedula]],TCARRERA[CEDULA],TCARRERA[CATEGORIA DEL SERVIDOR],0)</f>
        <v>0</v>
      </c>
      <c r="J76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63" s="48" t="str">
        <f>IF(ISTEXT(Tabla15[[#This Row],[CARRERA]]),Tabla15[[#This Row],[CARRERA]],Tabla15[[#This Row],[STATUS]])</f>
        <v>FIJO</v>
      </c>
      <c r="L763" s="57">
        <v>25000</v>
      </c>
      <c r="M763" s="60"/>
      <c r="N763" s="57">
        <v>760</v>
      </c>
      <c r="O763" s="57">
        <v>717.5</v>
      </c>
      <c r="P763" s="25">
        <f>Tabla15[[#This Row],[sbruto]]-Tabla15[[#This Row],[ISR]]-Tabla15[[#This Row],[SFS]]-Tabla15[[#This Row],[AFP]]-Tabla15[[#This Row],[sneto]]</f>
        <v>325</v>
      </c>
      <c r="Q763" s="25">
        <v>23197.5</v>
      </c>
      <c r="R763" s="48" t="str">
        <f>_xlfn.XLOOKUP(Tabla15[[#This Row],[cedula]],Tabla8[Numero Documento],Tabla8[Gen])</f>
        <v>M</v>
      </c>
      <c r="S763" s="48" t="str">
        <f>_xlfn.XLOOKUP(Tabla15[[#This Row],[cedula]],Tabla8[Numero Documento],Tabla8[Lugar Funciones Codigo])</f>
        <v>01.83.02.00.02</v>
      </c>
    </row>
    <row r="764" spans="1:19" hidden="1">
      <c r="A764" s="48" t="s">
        <v>2539</v>
      </c>
      <c r="B764" s="48" t="s">
        <v>2249</v>
      </c>
      <c r="C764" s="48" t="s">
        <v>2574</v>
      </c>
      <c r="D764" s="48" t="str">
        <f>Tabla15[[#This Row],[cedula]]&amp;Tabla15[[#This Row],[prog]]&amp;LEFT(Tabla15[[#This Row],[TIPO]],3)</f>
        <v>0310435939713FIJ</v>
      </c>
      <c r="E764" s="48" t="s">
        <v>1622</v>
      </c>
      <c r="F764" s="48" t="s">
        <v>60</v>
      </c>
      <c r="G764" s="48" t="s">
        <v>601</v>
      </c>
      <c r="H764" s="48" t="s">
        <v>11</v>
      </c>
      <c r="I764" s="73">
        <f>_xlfn.XLOOKUP(Tabla15[[#This Row],[cedula]],TCARRERA[CEDULA],TCARRERA[CATEGORIA DEL SERVIDOR],0)</f>
        <v>0</v>
      </c>
      <c r="J76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64" s="48" t="str">
        <f>IF(ISTEXT(Tabla15[[#This Row],[CARRERA]]),Tabla15[[#This Row],[CARRERA]],Tabla15[[#This Row],[STATUS]])</f>
        <v>FIJO</v>
      </c>
      <c r="L764" s="57">
        <v>25000</v>
      </c>
      <c r="M764" s="61"/>
      <c r="N764" s="57">
        <v>760</v>
      </c>
      <c r="O764" s="57">
        <v>717.5</v>
      </c>
      <c r="P764" s="25">
        <f>Tabla15[[#This Row],[sbruto]]-Tabla15[[#This Row],[ISR]]-Tabla15[[#This Row],[SFS]]-Tabla15[[#This Row],[AFP]]-Tabla15[[#This Row],[sneto]]</f>
        <v>25</v>
      </c>
      <c r="Q764" s="25">
        <v>23497.5</v>
      </c>
      <c r="R764" s="48" t="str">
        <f>_xlfn.XLOOKUP(Tabla15[[#This Row],[cedula]],Tabla8[Numero Documento],Tabla8[Gen])</f>
        <v>F</v>
      </c>
      <c r="S764" s="48" t="str">
        <f>_xlfn.XLOOKUP(Tabla15[[#This Row],[cedula]],Tabla8[Numero Documento],Tabla8[Lugar Funciones Codigo])</f>
        <v>01.83.02.00.02</v>
      </c>
    </row>
    <row r="765" spans="1:19" hidden="1">
      <c r="A765" s="48" t="s">
        <v>2539</v>
      </c>
      <c r="B765" s="48" t="s">
        <v>2254</v>
      </c>
      <c r="C765" s="48" t="s">
        <v>2574</v>
      </c>
      <c r="D765" s="48" t="str">
        <f>Tabla15[[#This Row],[cedula]]&amp;Tabla15[[#This Row],[prog]]&amp;LEFT(Tabla15[[#This Row],[TIPO]],3)</f>
        <v>0310385271513FIJ</v>
      </c>
      <c r="E765" s="48" t="s">
        <v>1623</v>
      </c>
      <c r="F765" s="48" t="s">
        <v>60</v>
      </c>
      <c r="G765" s="48" t="s">
        <v>601</v>
      </c>
      <c r="H765" s="48" t="s">
        <v>11</v>
      </c>
      <c r="I765" s="73">
        <f>_xlfn.XLOOKUP(Tabla15[[#This Row],[cedula]],TCARRERA[CEDULA],TCARRERA[CATEGORIA DEL SERVIDOR],0)</f>
        <v>0</v>
      </c>
      <c r="J76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65" s="48" t="str">
        <f>IF(ISTEXT(Tabla15[[#This Row],[CARRERA]]),Tabla15[[#This Row],[CARRERA]],Tabla15[[#This Row],[STATUS]])</f>
        <v>FIJO</v>
      </c>
      <c r="L765" s="57">
        <v>25000</v>
      </c>
      <c r="M765" s="61"/>
      <c r="N765" s="57">
        <v>760</v>
      </c>
      <c r="O765" s="57">
        <v>717.5</v>
      </c>
      <c r="P765" s="25">
        <f>Tabla15[[#This Row],[sbruto]]-Tabla15[[#This Row],[ISR]]-Tabla15[[#This Row],[SFS]]-Tabla15[[#This Row],[AFP]]-Tabla15[[#This Row],[sneto]]</f>
        <v>1537.4500000000007</v>
      </c>
      <c r="Q765" s="25">
        <v>21985.05</v>
      </c>
      <c r="R765" s="48" t="str">
        <f>_xlfn.XLOOKUP(Tabla15[[#This Row],[cedula]],Tabla8[Numero Documento],Tabla8[Gen])</f>
        <v>F</v>
      </c>
      <c r="S765" s="48" t="str">
        <f>_xlfn.XLOOKUP(Tabla15[[#This Row],[cedula]],Tabla8[Numero Documento],Tabla8[Lugar Funciones Codigo])</f>
        <v>01.83.02.00.02</v>
      </c>
    </row>
    <row r="766" spans="1:19" hidden="1">
      <c r="A766" s="48" t="s">
        <v>2539</v>
      </c>
      <c r="B766" s="48" t="s">
        <v>2195</v>
      </c>
      <c r="C766" s="48" t="s">
        <v>2574</v>
      </c>
      <c r="D766" s="48" t="str">
        <f>Tabla15[[#This Row],[cedula]]&amp;Tabla15[[#This Row],[prog]]&amp;LEFT(Tabla15[[#This Row],[TIPO]],3)</f>
        <v>0310477687113FIJ</v>
      </c>
      <c r="E766" s="48" t="s">
        <v>1561</v>
      </c>
      <c r="F766" s="48" t="s">
        <v>132</v>
      </c>
      <c r="G766" s="48" t="s">
        <v>601</v>
      </c>
      <c r="H766" s="48" t="s">
        <v>11</v>
      </c>
      <c r="I766" s="73">
        <f>_xlfn.XLOOKUP(Tabla15[[#This Row],[cedula]],TCARRERA[CEDULA],TCARRERA[CATEGORIA DEL SERVIDOR],0)</f>
        <v>0</v>
      </c>
      <c r="J76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6" s="48" t="str">
        <f>IF(ISTEXT(Tabla15[[#This Row],[CARRERA]]),Tabla15[[#This Row],[CARRERA]],Tabla15[[#This Row],[STATUS]])</f>
        <v>ESTATUTO SIMPLIFICADO</v>
      </c>
      <c r="L766" s="57">
        <v>24000</v>
      </c>
      <c r="M766" s="61"/>
      <c r="N766" s="57">
        <v>729.6</v>
      </c>
      <c r="O766" s="57">
        <v>688.8</v>
      </c>
      <c r="P766" s="25">
        <f>Tabla15[[#This Row],[sbruto]]-Tabla15[[#This Row],[ISR]]-Tabla15[[#This Row],[SFS]]-Tabla15[[#This Row],[AFP]]-Tabla15[[#This Row],[sneto]]</f>
        <v>25.000000000003638</v>
      </c>
      <c r="Q766" s="25">
        <v>22556.6</v>
      </c>
      <c r="R766" s="48" t="str">
        <f>_xlfn.XLOOKUP(Tabla15[[#This Row],[cedula]],Tabla8[Numero Documento],Tabla8[Gen])</f>
        <v>M</v>
      </c>
      <c r="S766" s="48" t="str">
        <f>_xlfn.XLOOKUP(Tabla15[[#This Row],[cedula]],Tabla8[Numero Documento],Tabla8[Lugar Funciones Codigo])</f>
        <v>01.83.02.00.02</v>
      </c>
    </row>
    <row r="767" spans="1:19" hidden="1">
      <c r="A767" s="48" t="s">
        <v>2539</v>
      </c>
      <c r="B767" s="48" t="s">
        <v>2090</v>
      </c>
      <c r="C767" s="48" t="s">
        <v>2574</v>
      </c>
      <c r="D767" s="48" t="str">
        <f>Tabla15[[#This Row],[cedula]]&amp;Tabla15[[#This Row],[prog]]&amp;LEFT(Tabla15[[#This Row],[TIPO]],3)</f>
        <v>0310278438013FIJ</v>
      </c>
      <c r="E767" s="48" t="s">
        <v>602</v>
      </c>
      <c r="F767" s="48" t="s">
        <v>60</v>
      </c>
      <c r="G767" s="48" t="s">
        <v>601</v>
      </c>
      <c r="H767" s="48" t="s">
        <v>11</v>
      </c>
      <c r="I767" s="73">
        <f>_xlfn.XLOOKUP(Tabla15[[#This Row],[cedula]],TCARRERA[CEDULA],TCARRERA[CATEGORIA DEL SERVIDOR],0)</f>
        <v>0</v>
      </c>
      <c r="J767" s="74" t="str">
        <f>_xlfn.XLOOKUP(Tabla15[[#This Row],[nombre]],TNOMBRADOS[EMPLEADO],TNOMBRADOS[STATUS],_xlfn.XLOOKUP(Tabla15[[#This Row],[cargo]],Tabla612[CARGO],Tabla612[CATEGORIA DEL SERVIDOR],Tabla15[[#This Row],[TIPO]]))</f>
        <v>FIJO</v>
      </c>
      <c r="K767" s="48" t="str">
        <f>IF(ISTEXT(Tabla15[[#This Row],[CARRERA]]),Tabla15[[#This Row],[CARRERA]],Tabla15[[#This Row],[STATUS]])</f>
        <v>FIJO</v>
      </c>
      <c r="L767" s="57">
        <v>22000</v>
      </c>
      <c r="M767" s="58"/>
      <c r="N767" s="57">
        <v>668.8</v>
      </c>
      <c r="O767" s="57">
        <v>631.4</v>
      </c>
      <c r="P767" s="25">
        <f>Tabla15[[#This Row],[sbruto]]-Tabla15[[#This Row],[ISR]]-Tabla15[[#This Row],[SFS]]-Tabla15[[#This Row],[AFP]]-Tabla15[[#This Row],[sneto]]</f>
        <v>625</v>
      </c>
      <c r="Q767" s="25">
        <v>20074.8</v>
      </c>
      <c r="R767" s="48" t="str">
        <f>_xlfn.XLOOKUP(Tabla15[[#This Row],[cedula]],Tabla8[Numero Documento],Tabla8[Gen])</f>
        <v>F</v>
      </c>
      <c r="S767" s="48" t="str">
        <f>_xlfn.XLOOKUP(Tabla15[[#This Row],[cedula]],Tabla8[Numero Documento],Tabla8[Lugar Funciones Codigo])</f>
        <v>01.83.02.00.02</v>
      </c>
    </row>
    <row r="768" spans="1:19" hidden="1">
      <c r="A768" s="48" t="s">
        <v>2539</v>
      </c>
      <c r="B768" s="48" t="s">
        <v>2196</v>
      </c>
      <c r="C768" s="48" t="s">
        <v>2574</v>
      </c>
      <c r="D768" s="48" t="str">
        <f>Tabla15[[#This Row],[cedula]]&amp;Tabla15[[#This Row],[prog]]&amp;LEFT(Tabla15[[#This Row],[TIPO]],3)</f>
        <v>0350008607313FIJ</v>
      </c>
      <c r="E768" s="48" t="s">
        <v>620</v>
      </c>
      <c r="F768" s="48" t="s">
        <v>60</v>
      </c>
      <c r="G768" s="48" t="s">
        <v>601</v>
      </c>
      <c r="H768" s="48" t="s">
        <v>11</v>
      </c>
      <c r="I768" s="73">
        <f>_xlfn.XLOOKUP(Tabla15[[#This Row],[cedula]],TCARRERA[CEDULA],TCARRERA[CATEGORIA DEL SERVIDOR],0)</f>
        <v>0</v>
      </c>
      <c r="J76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68" s="48" t="str">
        <f>IF(ISTEXT(Tabla15[[#This Row],[CARRERA]]),Tabla15[[#This Row],[CARRERA]],Tabla15[[#This Row],[STATUS]])</f>
        <v>FIJO</v>
      </c>
      <c r="L768" s="57">
        <v>22000</v>
      </c>
      <c r="M768" s="61"/>
      <c r="N768" s="57">
        <v>668.8</v>
      </c>
      <c r="O768" s="57">
        <v>631.4</v>
      </c>
      <c r="P768" s="25">
        <f>Tabla15[[#This Row],[sbruto]]-Tabla15[[#This Row],[ISR]]-Tabla15[[#This Row],[SFS]]-Tabla15[[#This Row],[AFP]]-Tabla15[[#This Row],[sneto]]</f>
        <v>325</v>
      </c>
      <c r="Q768" s="25">
        <v>20374.8</v>
      </c>
      <c r="R768" s="48" t="str">
        <f>_xlfn.XLOOKUP(Tabla15[[#This Row],[cedula]],Tabla8[Numero Documento],Tabla8[Gen])</f>
        <v>M</v>
      </c>
      <c r="S768" s="48" t="str">
        <f>_xlfn.XLOOKUP(Tabla15[[#This Row],[cedula]],Tabla8[Numero Documento],Tabla8[Lugar Funciones Codigo])</f>
        <v>01.83.02.00.02</v>
      </c>
    </row>
    <row r="769" spans="1:19" hidden="1">
      <c r="A769" s="48" t="s">
        <v>2539</v>
      </c>
      <c r="B769" s="48" t="s">
        <v>2208</v>
      </c>
      <c r="C769" s="48" t="s">
        <v>2574</v>
      </c>
      <c r="D769" s="48" t="str">
        <f>Tabla15[[#This Row],[cedula]]&amp;Tabla15[[#This Row],[prog]]&amp;LEFT(Tabla15[[#This Row],[TIPO]],3)</f>
        <v>0310318988613FIJ</v>
      </c>
      <c r="E769" s="48" t="s">
        <v>622</v>
      </c>
      <c r="F769" s="48" t="s">
        <v>407</v>
      </c>
      <c r="G769" s="48" t="s">
        <v>601</v>
      </c>
      <c r="H769" s="48" t="s">
        <v>11</v>
      </c>
      <c r="I769" s="73">
        <f>_xlfn.XLOOKUP(Tabla15[[#This Row],[cedula]],TCARRERA[CEDULA],TCARRERA[CATEGORIA DEL SERVIDOR],0)</f>
        <v>0</v>
      </c>
      <c r="J76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69" s="48" t="str">
        <f>IF(ISTEXT(Tabla15[[#This Row],[CARRERA]]),Tabla15[[#This Row],[CARRERA]],Tabla15[[#This Row],[STATUS]])</f>
        <v>FIJO</v>
      </c>
      <c r="L769" s="57">
        <v>22000</v>
      </c>
      <c r="M769" s="58"/>
      <c r="N769" s="57">
        <v>668.8</v>
      </c>
      <c r="O769" s="57">
        <v>631.4</v>
      </c>
      <c r="P769" s="25">
        <f>Tabla15[[#This Row],[sbruto]]-Tabla15[[#This Row],[ISR]]-Tabla15[[#This Row],[SFS]]-Tabla15[[#This Row],[AFP]]-Tabla15[[#This Row],[sneto]]</f>
        <v>1537.4500000000007</v>
      </c>
      <c r="Q769" s="25">
        <v>19162.349999999999</v>
      </c>
      <c r="R769" s="48" t="str">
        <f>_xlfn.XLOOKUP(Tabla15[[#This Row],[cedula]],Tabla8[Numero Documento],Tabla8[Gen])</f>
        <v>F</v>
      </c>
      <c r="S769" s="48" t="str">
        <f>_xlfn.XLOOKUP(Tabla15[[#This Row],[cedula]],Tabla8[Numero Documento],Tabla8[Lugar Funciones Codigo])</f>
        <v>01.83.02.00.02</v>
      </c>
    </row>
    <row r="770" spans="1:19" hidden="1">
      <c r="A770" s="48" t="s">
        <v>2539</v>
      </c>
      <c r="B770" s="48" t="s">
        <v>2241</v>
      </c>
      <c r="C770" s="48" t="s">
        <v>2574</v>
      </c>
      <c r="D770" s="48" t="str">
        <f>Tabla15[[#This Row],[cedula]]&amp;Tabla15[[#This Row],[prog]]&amp;LEFT(Tabla15[[#This Row],[TIPO]],3)</f>
        <v>0310149607713FIJ</v>
      </c>
      <c r="E770" s="48" t="s">
        <v>631</v>
      </c>
      <c r="F770" s="48" t="s">
        <v>441</v>
      </c>
      <c r="G770" s="48" t="s">
        <v>601</v>
      </c>
      <c r="H770" s="48" t="s">
        <v>11</v>
      </c>
      <c r="I770" s="73">
        <f>_xlfn.XLOOKUP(Tabla15[[#This Row],[cedula]],TCARRERA[CEDULA],TCARRERA[CATEGORIA DEL SERVIDOR],0)</f>
        <v>0</v>
      </c>
      <c r="J77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70" s="48" t="str">
        <f>IF(ISTEXT(Tabla15[[#This Row],[CARRERA]]),Tabla15[[#This Row],[CARRERA]],Tabla15[[#This Row],[STATUS]])</f>
        <v>FIJO</v>
      </c>
      <c r="L770" s="57">
        <v>22000</v>
      </c>
      <c r="M770" s="59"/>
      <c r="N770" s="57">
        <v>668.8</v>
      </c>
      <c r="O770" s="57">
        <v>631.4</v>
      </c>
      <c r="P770" s="25">
        <f>Tabla15[[#This Row],[sbruto]]-Tabla15[[#This Row],[ISR]]-Tabla15[[#This Row],[SFS]]-Tabla15[[#This Row],[AFP]]-Tabla15[[#This Row],[sneto]]</f>
        <v>25</v>
      </c>
      <c r="Q770" s="25">
        <v>20674.8</v>
      </c>
      <c r="R770" s="48" t="str">
        <f>_xlfn.XLOOKUP(Tabla15[[#This Row],[cedula]],Tabla8[Numero Documento],Tabla8[Gen])</f>
        <v>F</v>
      </c>
      <c r="S770" s="48" t="str">
        <f>_xlfn.XLOOKUP(Tabla15[[#This Row],[cedula]],Tabla8[Numero Documento],Tabla8[Lugar Funciones Codigo])</f>
        <v>01.83.02.00.02</v>
      </c>
    </row>
    <row r="771" spans="1:19" hidden="1">
      <c r="A771" s="48" t="s">
        <v>2539</v>
      </c>
      <c r="B771" s="48" t="s">
        <v>2256</v>
      </c>
      <c r="C771" s="48" t="s">
        <v>2574</v>
      </c>
      <c r="D771" s="48" t="str">
        <f>Tabla15[[#This Row],[cedula]]&amp;Tabla15[[#This Row],[prog]]&amp;LEFT(Tabla15[[#This Row],[TIPO]],3)</f>
        <v>0360031800413FIJ</v>
      </c>
      <c r="E771" s="48" t="s">
        <v>636</v>
      </c>
      <c r="F771" s="48" t="s">
        <v>60</v>
      </c>
      <c r="G771" s="48" t="s">
        <v>601</v>
      </c>
      <c r="H771" s="48" t="s">
        <v>11</v>
      </c>
      <c r="I771" s="73">
        <f>_xlfn.XLOOKUP(Tabla15[[#This Row],[cedula]],TCARRERA[CEDULA],TCARRERA[CATEGORIA DEL SERVIDOR],0)</f>
        <v>0</v>
      </c>
      <c r="J77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71" s="48" t="str">
        <f>IF(ISTEXT(Tabla15[[#This Row],[CARRERA]]),Tabla15[[#This Row],[CARRERA]],Tabla15[[#This Row],[STATUS]])</f>
        <v>FIJO</v>
      </c>
      <c r="L771" s="57">
        <v>22000</v>
      </c>
      <c r="M771" s="61"/>
      <c r="N771" s="57">
        <v>668.8</v>
      </c>
      <c r="O771" s="57">
        <v>631.4</v>
      </c>
      <c r="P771" s="25">
        <f>Tabla15[[#This Row],[sbruto]]-Tabla15[[#This Row],[ISR]]-Tabla15[[#This Row],[SFS]]-Tabla15[[#This Row],[AFP]]-Tabla15[[#This Row],[sneto]]</f>
        <v>25</v>
      </c>
      <c r="Q771" s="25">
        <v>20674.8</v>
      </c>
      <c r="R771" s="48" t="str">
        <f>_xlfn.XLOOKUP(Tabla15[[#This Row],[cedula]],Tabla8[Numero Documento],Tabla8[Gen])</f>
        <v>F</v>
      </c>
      <c r="S771" s="48" t="str">
        <f>_xlfn.XLOOKUP(Tabla15[[#This Row],[cedula]],Tabla8[Numero Documento],Tabla8[Lugar Funciones Codigo])</f>
        <v>01.83.02.00.02</v>
      </c>
    </row>
    <row r="772" spans="1:19" hidden="1">
      <c r="A772" s="48" t="s">
        <v>2539</v>
      </c>
      <c r="B772" s="48" t="s">
        <v>2202</v>
      </c>
      <c r="C772" s="48" t="s">
        <v>2574</v>
      </c>
      <c r="D772" s="48" t="str">
        <f>Tabla15[[#This Row],[cedula]]&amp;Tabla15[[#This Row],[prog]]&amp;LEFT(Tabla15[[#This Row],[TIPO]],3)</f>
        <v>4021093077813FIJ</v>
      </c>
      <c r="E772" s="48" t="s">
        <v>999</v>
      </c>
      <c r="F772" s="48" t="s">
        <v>60</v>
      </c>
      <c r="G772" s="48" t="s">
        <v>601</v>
      </c>
      <c r="H772" s="48" t="s">
        <v>11</v>
      </c>
      <c r="I772" s="73">
        <f>_xlfn.XLOOKUP(Tabla15[[#This Row],[cedula]],TCARRERA[CEDULA],TCARRERA[CATEGORIA DEL SERVIDOR],0)</f>
        <v>0</v>
      </c>
      <c r="J77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72" s="48" t="str">
        <f>IF(ISTEXT(Tabla15[[#This Row],[CARRERA]]),Tabla15[[#This Row],[CARRERA]],Tabla15[[#This Row],[STATUS]])</f>
        <v>FIJO</v>
      </c>
      <c r="L772" s="57">
        <v>20000</v>
      </c>
      <c r="M772" s="61"/>
      <c r="N772" s="57">
        <v>608</v>
      </c>
      <c r="O772" s="57">
        <v>574</v>
      </c>
      <c r="P772" s="25">
        <f>Tabla15[[#This Row],[sbruto]]-Tabla15[[#This Row],[ISR]]-Tabla15[[#This Row],[SFS]]-Tabla15[[#This Row],[AFP]]-Tabla15[[#This Row],[sneto]]</f>
        <v>25</v>
      </c>
      <c r="Q772" s="25">
        <v>18793</v>
      </c>
      <c r="R772" s="48" t="str">
        <f>_xlfn.XLOOKUP(Tabla15[[#This Row],[cedula]],Tabla8[Numero Documento],Tabla8[Gen])</f>
        <v>F</v>
      </c>
      <c r="S772" s="48" t="str">
        <f>_xlfn.XLOOKUP(Tabla15[[#This Row],[cedula]],Tabla8[Numero Documento],Tabla8[Lugar Funciones Codigo])</f>
        <v>01.83.02.00.02</v>
      </c>
    </row>
    <row r="773" spans="1:19" hidden="1">
      <c r="A773" s="48" t="s">
        <v>2539</v>
      </c>
      <c r="B773" s="48" t="s">
        <v>2267</v>
      </c>
      <c r="C773" s="48" t="s">
        <v>2574</v>
      </c>
      <c r="D773" s="48" t="str">
        <f>Tabla15[[#This Row],[cedula]]&amp;Tabla15[[#This Row],[prog]]&amp;LEFT(Tabla15[[#This Row],[TIPO]],3)</f>
        <v>0310200621413FIJ</v>
      </c>
      <c r="E773" s="48" t="s">
        <v>1049</v>
      </c>
      <c r="F773" s="48" t="s">
        <v>55</v>
      </c>
      <c r="G773" s="48" t="s">
        <v>601</v>
      </c>
      <c r="H773" s="48" t="s">
        <v>11</v>
      </c>
      <c r="I773" s="73">
        <f>_xlfn.XLOOKUP(Tabla15[[#This Row],[cedula]],TCARRERA[CEDULA],TCARRERA[CATEGORIA DEL SERVIDOR],0)</f>
        <v>0</v>
      </c>
      <c r="J77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73" s="48" t="str">
        <f>IF(ISTEXT(Tabla15[[#This Row],[CARRERA]]),Tabla15[[#This Row],[CARRERA]],Tabla15[[#This Row],[STATUS]])</f>
        <v>FIJO</v>
      </c>
      <c r="L773" s="57">
        <v>20000</v>
      </c>
      <c r="M773" s="58"/>
      <c r="N773" s="57">
        <v>608</v>
      </c>
      <c r="O773" s="57">
        <v>574</v>
      </c>
      <c r="P773" s="25">
        <f>Tabla15[[#This Row],[sbruto]]-Tabla15[[#This Row],[ISR]]-Tabla15[[#This Row],[SFS]]-Tabla15[[#This Row],[AFP]]-Tabla15[[#This Row],[sneto]]</f>
        <v>25</v>
      </c>
      <c r="Q773" s="25">
        <v>18793</v>
      </c>
      <c r="R773" s="48" t="str">
        <f>_xlfn.XLOOKUP(Tabla15[[#This Row],[cedula]],Tabla8[Numero Documento],Tabla8[Gen])</f>
        <v>F</v>
      </c>
      <c r="S773" s="48" t="str">
        <f>_xlfn.XLOOKUP(Tabla15[[#This Row],[cedula]],Tabla8[Numero Documento],Tabla8[Lugar Funciones Codigo])</f>
        <v>01.83.02.00.02</v>
      </c>
    </row>
    <row r="774" spans="1:19" hidden="1">
      <c r="A774" s="48" t="s">
        <v>2539</v>
      </c>
      <c r="B774" s="48" t="s">
        <v>2104</v>
      </c>
      <c r="C774" s="48" t="s">
        <v>2574</v>
      </c>
      <c r="D774" s="48" t="str">
        <f>Tabla15[[#This Row],[cedula]]&amp;Tabla15[[#This Row],[prog]]&amp;LEFT(Tabla15[[#This Row],[TIPO]],3)</f>
        <v>0310107645713FIJ</v>
      </c>
      <c r="E774" s="48" t="s">
        <v>606</v>
      </c>
      <c r="F774" s="48" t="s">
        <v>402</v>
      </c>
      <c r="G774" s="48" t="s">
        <v>601</v>
      </c>
      <c r="H774" s="48" t="s">
        <v>11</v>
      </c>
      <c r="I774" s="73">
        <f>_xlfn.XLOOKUP(Tabla15[[#This Row],[cedula]],TCARRERA[CEDULA],TCARRERA[CATEGORIA DEL SERVIDOR],0)</f>
        <v>0</v>
      </c>
      <c r="J77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4" s="48" t="str">
        <f>IF(ISTEXT(Tabla15[[#This Row],[CARRERA]]),Tabla15[[#This Row],[CARRERA]],Tabla15[[#This Row],[STATUS]])</f>
        <v>ESTATUTO SIMPLIFICADO</v>
      </c>
      <c r="L774" s="57">
        <v>18000</v>
      </c>
      <c r="M774" s="59"/>
      <c r="N774" s="57">
        <v>547.20000000000005</v>
      </c>
      <c r="O774" s="57">
        <v>516.6</v>
      </c>
      <c r="P774" s="25">
        <f>Tabla15[[#This Row],[sbruto]]-Tabla15[[#This Row],[ISR]]-Tabla15[[#This Row],[SFS]]-Tabla15[[#This Row],[AFP]]-Tabla15[[#This Row],[sneto]]</f>
        <v>325</v>
      </c>
      <c r="Q774" s="25">
        <v>16611.2</v>
      </c>
      <c r="R774" s="48" t="str">
        <f>_xlfn.XLOOKUP(Tabla15[[#This Row],[cedula]],Tabla8[Numero Documento],Tabla8[Gen])</f>
        <v>M</v>
      </c>
      <c r="S774" s="48" t="str">
        <f>_xlfn.XLOOKUP(Tabla15[[#This Row],[cedula]],Tabla8[Numero Documento],Tabla8[Lugar Funciones Codigo])</f>
        <v>01.83.02.00.02</v>
      </c>
    </row>
    <row r="775" spans="1:19" hidden="1">
      <c r="A775" s="48" t="s">
        <v>2539</v>
      </c>
      <c r="B775" s="48" t="s">
        <v>2792</v>
      </c>
      <c r="C775" s="48" t="s">
        <v>2574</v>
      </c>
      <c r="D775" s="48" t="str">
        <f>Tabla15[[#This Row],[cedula]]&amp;Tabla15[[#This Row],[prog]]&amp;LEFT(Tabla15[[#This Row],[TIPO]],3)</f>
        <v>0310122505413FIJ</v>
      </c>
      <c r="E775" s="48" t="s">
        <v>2791</v>
      </c>
      <c r="F775" s="48" t="s">
        <v>8</v>
      </c>
      <c r="G775" s="48" t="s">
        <v>601</v>
      </c>
      <c r="H775" s="48" t="s">
        <v>11</v>
      </c>
      <c r="I775" s="73">
        <f>_xlfn.XLOOKUP(Tabla15[[#This Row],[cedula]],TCARRERA[CEDULA],TCARRERA[CATEGORIA DEL SERVIDOR],0)</f>
        <v>0</v>
      </c>
      <c r="J775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5" s="48" t="str">
        <f>IF(ISTEXT(Tabla15[[#This Row],[CARRERA]]),Tabla15[[#This Row],[CARRERA]],Tabla15[[#This Row],[STATUS]])</f>
        <v>ESTATUTO SIMPLIFICADO</v>
      </c>
      <c r="L775" s="57">
        <v>17000</v>
      </c>
      <c r="M775" s="61"/>
      <c r="N775" s="57">
        <v>516.79999999999995</v>
      </c>
      <c r="O775" s="57">
        <v>487.9</v>
      </c>
      <c r="P775" s="25">
        <f>Tabla15[[#This Row],[sbruto]]-Tabla15[[#This Row],[ISR]]-Tabla15[[#This Row],[SFS]]-Tabla15[[#This Row],[AFP]]-Tabla15[[#This Row],[sneto]]</f>
        <v>25.000000000001819</v>
      </c>
      <c r="Q775" s="25">
        <v>15970.3</v>
      </c>
      <c r="R775" s="48" t="str">
        <f>_xlfn.XLOOKUP(Tabla15[[#This Row],[cedula]],Tabla8[Numero Documento],Tabla8[Gen])</f>
        <v>F</v>
      </c>
      <c r="S775" s="48" t="str">
        <f>_xlfn.XLOOKUP(Tabla15[[#This Row],[cedula]],Tabla8[Numero Documento],Tabla8[Lugar Funciones Codigo])</f>
        <v>01.83.02.00.02</v>
      </c>
    </row>
    <row r="776" spans="1:19" hidden="1">
      <c r="A776" s="48" t="s">
        <v>2539</v>
      </c>
      <c r="B776" s="48" t="s">
        <v>2884</v>
      </c>
      <c r="C776" s="48" t="s">
        <v>2574</v>
      </c>
      <c r="D776" s="48" t="str">
        <f>Tabla15[[#This Row],[cedula]]&amp;Tabla15[[#This Row],[prog]]&amp;LEFT(Tabla15[[#This Row],[TIPO]],3)</f>
        <v>0370078142413FIJ</v>
      </c>
      <c r="E776" s="48" t="s">
        <v>2883</v>
      </c>
      <c r="F776" s="48" t="s">
        <v>8</v>
      </c>
      <c r="G776" s="48" t="s">
        <v>601</v>
      </c>
      <c r="H776" s="48" t="s">
        <v>11</v>
      </c>
      <c r="I776" s="73">
        <f>_xlfn.XLOOKUP(Tabla15[[#This Row],[cedula]],TCARRERA[CEDULA],TCARRERA[CATEGORIA DEL SERVIDOR],0)</f>
        <v>0</v>
      </c>
      <c r="J77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6" s="48" t="str">
        <f>IF(ISTEXT(Tabla15[[#This Row],[CARRERA]]),Tabla15[[#This Row],[CARRERA]],Tabla15[[#This Row],[STATUS]])</f>
        <v>ESTATUTO SIMPLIFICADO</v>
      </c>
      <c r="L776" s="57">
        <v>17000</v>
      </c>
      <c r="M776" s="59"/>
      <c r="N776" s="57">
        <v>516.79999999999995</v>
      </c>
      <c r="O776" s="57">
        <v>487.9</v>
      </c>
      <c r="P776" s="25">
        <f>Tabla15[[#This Row],[sbruto]]-Tabla15[[#This Row],[ISR]]-Tabla15[[#This Row],[SFS]]-Tabla15[[#This Row],[AFP]]-Tabla15[[#This Row],[sneto]]</f>
        <v>25.000000000001819</v>
      </c>
      <c r="Q776" s="25">
        <v>15970.3</v>
      </c>
      <c r="R776" s="48" t="str">
        <f>_xlfn.XLOOKUP(Tabla15[[#This Row],[cedula]],Tabla8[Numero Documento],Tabla8[Gen])</f>
        <v>F</v>
      </c>
      <c r="S776" s="48" t="str">
        <f>_xlfn.XLOOKUP(Tabla15[[#This Row],[cedula]],Tabla8[Numero Documento],Tabla8[Lugar Funciones Codigo])</f>
        <v>01.83.02.00.02</v>
      </c>
    </row>
    <row r="777" spans="1:19" hidden="1">
      <c r="A777" s="48" t="s">
        <v>2541</v>
      </c>
      <c r="B777" s="48" t="s">
        <v>1303</v>
      </c>
      <c r="C777" s="48" t="s">
        <v>2570</v>
      </c>
      <c r="D777" s="48" t="str">
        <f>Tabla15[[#This Row],[cedula]]&amp;Tabla15[[#This Row],[prog]]&amp;LEFT(Tabla15[[#This Row],[TIPO]],3)</f>
        <v>0310251014001TRA</v>
      </c>
      <c r="E777" s="48" t="s">
        <v>605</v>
      </c>
      <c r="F777" s="48" t="s">
        <v>8</v>
      </c>
      <c r="G777" s="48" t="s">
        <v>601</v>
      </c>
      <c r="H777" s="48" t="s">
        <v>2536</v>
      </c>
      <c r="I777" s="73" t="str">
        <f>_xlfn.XLOOKUP(Tabla15[[#This Row],[cedula]],TCARRERA[CEDULA],TCARRERA[CATEGORIA DEL SERVIDOR],0)</f>
        <v>CARRERA ADMINISTRATIVA</v>
      </c>
      <c r="J77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7" s="48" t="str">
        <f>IF(ISTEXT(Tabla15[[#This Row],[CARRERA]]),Tabla15[[#This Row],[CARRERA]],Tabla15[[#This Row],[STATUS]])</f>
        <v>CARRERA ADMINISTRATIVA</v>
      </c>
      <c r="L777" s="57">
        <v>15000</v>
      </c>
      <c r="M777" s="58"/>
      <c r="N777" s="57">
        <v>456</v>
      </c>
      <c r="O777" s="57">
        <v>430.5</v>
      </c>
      <c r="P777" s="25">
        <f>Tabla15[[#This Row],[sbruto]]-Tabla15[[#This Row],[ISR]]-Tabla15[[#This Row],[SFS]]-Tabla15[[#This Row],[AFP]]-Tabla15[[#This Row],[sneto]]</f>
        <v>375</v>
      </c>
      <c r="Q777" s="25">
        <v>13738.5</v>
      </c>
      <c r="R777" s="48" t="str">
        <f>_xlfn.XLOOKUP(Tabla15[[#This Row],[cedula]],Tabla8[Numero Documento],Tabla8[Gen])</f>
        <v>F</v>
      </c>
      <c r="S777" s="48" t="str">
        <f>_xlfn.XLOOKUP(Tabla15[[#This Row],[cedula]],Tabla8[Numero Documento],Tabla8[Lugar Funciones Codigo])</f>
        <v>01.83.02.00.02</v>
      </c>
    </row>
    <row r="778" spans="1:19" hidden="1">
      <c r="A778" s="48" t="s">
        <v>2539</v>
      </c>
      <c r="B778" s="48" t="s">
        <v>2126</v>
      </c>
      <c r="C778" s="48" t="s">
        <v>2574</v>
      </c>
      <c r="D778" s="48" t="str">
        <f>Tabla15[[#This Row],[cedula]]&amp;Tabla15[[#This Row],[prog]]&amp;LEFT(Tabla15[[#This Row],[TIPO]],3)</f>
        <v>0310194228613FIJ</v>
      </c>
      <c r="E778" s="48" t="s">
        <v>611</v>
      </c>
      <c r="F778" s="48" t="s">
        <v>127</v>
      </c>
      <c r="G778" s="48" t="s">
        <v>601</v>
      </c>
      <c r="H778" s="48" t="s">
        <v>11</v>
      </c>
      <c r="I778" s="73">
        <f>_xlfn.XLOOKUP(Tabla15[[#This Row],[cedula]],TCARRERA[CEDULA],TCARRERA[CATEGORIA DEL SERVIDOR],0)</f>
        <v>0</v>
      </c>
      <c r="J778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8" s="48" t="str">
        <f>IF(ISTEXT(Tabla15[[#This Row],[CARRERA]]),Tabla15[[#This Row],[CARRERA]],Tabla15[[#This Row],[STATUS]])</f>
        <v>ESTATUTO SIMPLIFICADO</v>
      </c>
      <c r="L778" s="57">
        <v>15000</v>
      </c>
      <c r="M778" s="60"/>
      <c r="N778" s="57">
        <v>456</v>
      </c>
      <c r="O778" s="57">
        <v>430.5</v>
      </c>
      <c r="P778" s="25">
        <f>Tabla15[[#This Row],[sbruto]]-Tabla15[[#This Row],[ISR]]-Tabla15[[#This Row],[SFS]]-Tabla15[[#This Row],[AFP]]-Tabla15[[#This Row],[sneto]]</f>
        <v>325</v>
      </c>
      <c r="Q778" s="25">
        <v>13788.5</v>
      </c>
      <c r="R778" s="48" t="str">
        <f>_xlfn.XLOOKUP(Tabla15[[#This Row],[cedula]],Tabla8[Numero Documento],Tabla8[Gen])</f>
        <v>M</v>
      </c>
      <c r="S778" s="48" t="str">
        <f>_xlfn.XLOOKUP(Tabla15[[#This Row],[cedula]],Tabla8[Numero Documento],Tabla8[Lugar Funciones Codigo])</f>
        <v>01.83.02.00.02</v>
      </c>
    </row>
    <row r="779" spans="1:19" hidden="1">
      <c r="A779" s="48" t="s">
        <v>2541</v>
      </c>
      <c r="B779" s="48" t="s">
        <v>2154</v>
      </c>
      <c r="C779" s="48" t="s">
        <v>2570</v>
      </c>
      <c r="D779" s="48" t="str">
        <f>Tabla15[[#This Row],[cedula]]&amp;Tabla15[[#This Row],[prog]]&amp;LEFT(Tabla15[[#This Row],[TIPO]],3)</f>
        <v>0310019653801TRA</v>
      </c>
      <c r="E779" s="48" t="s">
        <v>614</v>
      </c>
      <c r="F779" s="48" t="s">
        <v>615</v>
      </c>
      <c r="G779" s="48" t="s">
        <v>601</v>
      </c>
      <c r="H779" s="48" t="s">
        <v>2536</v>
      </c>
      <c r="I779" s="73">
        <f>_xlfn.XLOOKUP(Tabla15[[#This Row],[cedula]],TCARRERA[CEDULA],TCARRERA[CATEGORIA DEL SERVIDOR],0)</f>
        <v>0</v>
      </c>
      <c r="J779" s="4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79" s="48" t="str">
        <f>IF(ISTEXT(Tabla15[[#This Row],[CARRERA]]),Tabla15[[#This Row],[CARRERA]],Tabla15[[#This Row],[STATUS]])</f>
        <v>TRAMITE DE PENSION</v>
      </c>
      <c r="L779" s="57">
        <v>15000</v>
      </c>
      <c r="M779" s="61"/>
      <c r="N779" s="57">
        <v>456</v>
      </c>
      <c r="O779" s="57">
        <v>430.5</v>
      </c>
      <c r="P779" s="25">
        <f>Tabla15[[#This Row],[sbruto]]-Tabla15[[#This Row],[ISR]]-Tabla15[[#This Row],[SFS]]-Tabla15[[#This Row],[AFP]]-Tabla15[[#This Row],[sneto]]</f>
        <v>375</v>
      </c>
      <c r="Q779" s="25">
        <v>13738.5</v>
      </c>
      <c r="R779" s="48" t="str">
        <f>_xlfn.XLOOKUP(Tabla15[[#This Row],[cedula]],Tabla8[Numero Documento],Tabla8[Gen])</f>
        <v>M</v>
      </c>
      <c r="S779" s="48" t="str">
        <f>_xlfn.XLOOKUP(Tabla15[[#This Row],[cedula]],Tabla8[Numero Documento],Tabla8[Lugar Funciones Codigo])</f>
        <v>01.83.02.00.02</v>
      </c>
    </row>
    <row r="780" spans="1:19" hidden="1">
      <c r="A780" s="48" t="s">
        <v>2539</v>
      </c>
      <c r="B780" s="48" t="s">
        <v>2156</v>
      </c>
      <c r="C780" s="48" t="s">
        <v>2574</v>
      </c>
      <c r="D780" s="48" t="str">
        <f>Tabla15[[#This Row],[cedula]]&amp;Tabla15[[#This Row],[prog]]&amp;LEFT(Tabla15[[#This Row],[TIPO]],3)</f>
        <v>0310279287013FIJ</v>
      </c>
      <c r="E780" s="48" t="s">
        <v>616</v>
      </c>
      <c r="F780" s="48" t="s">
        <v>8</v>
      </c>
      <c r="G780" s="48" t="s">
        <v>601</v>
      </c>
      <c r="H780" s="48" t="s">
        <v>11</v>
      </c>
      <c r="I780" s="73">
        <f>_xlfn.XLOOKUP(Tabla15[[#This Row],[cedula]],TCARRERA[CEDULA],TCARRERA[CATEGORIA DEL SERVIDOR],0)</f>
        <v>0</v>
      </c>
      <c r="J780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0" s="48" t="str">
        <f>IF(ISTEXT(Tabla15[[#This Row],[CARRERA]]),Tabla15[[#This Row],[CARRERA]],Tabla15[[#This Row],[STATUS]])</f>
        <v>ESTATUTO SIMPLIFICADO</v>
      </c>
      <c r="L780" s="57">
        <v>15000</v>
      </c>
      <c r="M780" s="61"/>
      <c r="N780" s="57">
        <v>456</v>
      </c>
      <c r="O780" s="57">
        <v>430.5</v>
      </c>
      <c r="P780" s="25">
        <f>Tabla15[[#This Row],[sbruto]]-Tabla15[[#This Row],[ISR]]-Tabla15[[#This Row],[SFS]]-Tabla15[[#This Row],[AFP]]-Tabla15[[#This Row],[sneto]]</f>
        <v>25</v>
      </c>
      <c r="Q780" s="25">
        <v>14088.5</v>
      </c>
      <c r="R780" s="48" t="str">
        <f>_xlfn.XLOOKUP(Tabla15[[#This Row],[cedula]],Tabla8[Numero Documento],Tabla8[Gen])</f>
        <v>F</v>
      </c>
      <c r="S780" s="48" t="str">
        <f>_xlfn.XLOOKUP(Tabla15[[#This Row],[cedula]],Tabla8[Numero Documento],Tabla8[Lugar Funciones Codigo])</f>
        <v>01.83.02.00.02</v>
      </c>
    </row>
    <row r="781" spans="1:19" hidden="1">
      <c r="A781" s="48" t="s">
        <v>2539</v>
      </c>
      <c r="B781" s="48" t="s">
        <v>2183</v>
      </c>
      <c r="C781" s="48" t="s">
        <v>2574</v>
      </c>
      <c r="D781" s="48" t="str">
        <f>Tabla15[[#This Row],[cedula]]&amp;Tabla15[[#This Row],[prog]]&amp;LEFT(Tabla15[[#This Row],[TIPO]],3)</f>
        <v>0310310428113FIJ</v>
      </c>
      <c r="E781" s="48" t="s">
        <v>619</v>
      </c>
      <c r="F781" s="48" t="s">
        <v>127</v>
      </c>
      <c r="G781" s="48" t="s">
        <v>601</v>
      </c>
      <c r="H781" s="48" t="s">
        <v>11</v>
      </c>
      <c r="I781" s="73">
        <f>_xlfn.XLOOKUP(Tabla15[[#This Row],[cedula]],TCARRERA[CEDULA],TCARRERA[CATEGORIA DEL SERVIDOR],0)</f>
        <v>0</v>
      </c>
      <c r="J78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48" t="str">
        <f>IF(ISTEXT(Tabla15[[#This Row],[CARRERA]]),Tabla15[[#This Row],[CARRERA]],Tabla15[[#This Row],[STATUS]])</f>
        <v>ESTATUTO SIMPLIFICADO</v>
      </c>
      <c r="L781" s="57">
        <v>15000</v>
      </c>
      <c r="M781" s="58"/>
      <c r="N781" s="57">
        <v>456</v>
      </c>
      <c r="O781" s="57">
        <v>430.5</v>
      </c>
      <c r="P781" s="25">
        <f>Tabla15[[#This Row],[sbruto]]-Tabla15[[#This Row],[ISR]]-Tabla15[[#This Row],[SFS]]-Tabla15[[#This Row],[AFP]]-Tabla15[[#This Row],[sneto]]</f>
        <v>25</v>
      </c>
      <c r="Q781" s="25">
        <v>14088.5</v>
      </c>
      <c r="R781" s="48" t="str">
        <f>_xlfn.XLOOKUP(Tabla15[[#This Row],[cedula]],Tabla8[Numero Documento],Tabla8[Gen])</f>
        <v>M</v>
      </c>
      <c r="S781" s="48" t="str">
        <f>_xlfn.XLOOKUP(Tabla15[[#This Row],[cedula]],Tabla8[Numero Documento],Tabla8[Lugar Funciones Codigo])</f>
        <v>01.83.02.00.02</v>
      </c>
    </row>
    <row r="782" spans="1:19" hidden="1">
      <c r="A782" s="48" t="s">
        <v>2539</v>
      </c>
      <c r="B782" s="48" t="s">
        <v>2209</v>
      </c>
      <c r="C782" s="48" t="s">
        <v>2574</v>
      </c>
      <c r="D782" s="48" t="str">
        <f>Tabla15[[#This Row],[cedula]]&amp;Tabla15[[#This Row],[prog]]&amp;LEFT(Tabla15[[#This Row],[TIPO]],3)</f>
        <v>0010776643813FIJ</v>
      </c>
      <c r="E782" s="48" t="s">
        <v>623</v>
      </c>
      <c r="F782" s="48" t="s">
        <v>8</v>
      </c>
      <c r="G782" s="48" t="s">
        <v>601</v>
      </c>
      <c r="H782" s="48" t="s">
        <v>11</v>
      </c>
      <c r="I782" s="73">
        <f>_xlfn.XLOOKUP(Tabla15[[#This Row],[cedula]],TCARRERA[CEDULA],TCARRERA[CATEGORIA DEL SERVIDOR],0)</f>
        <v>0</v>
      </c>
      <c r="J782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2" s="48" t="str">
        <f>IF(ISTEXT(Tabla15[[#This Row],[CARRERA]]),Tabla15[[#This Row],[CARRERA]],Tabla15[[#This Row],[STATUS]])</f>
        <v>ESTATUTO SIMPLIFICADO</v>
      </c>
      <c r="L782" s="57">
        <v>15000</v>
      </c>
      <c r="M782" s="59"/>
      <c r="N782" s="57">
        <v>456</v>
      </c>
      <c r="O782" s="57">
        <v>430.5</v>
      </c>
      <c r="P782" s="25">
        <f>Tabla15[[#This Row],[sbruto]]-Tabla15[[#This Row],[ISR]]-Tabla15[[#This Row],[SFS]]-Tabla15[[#This Row],[AFP]]-Tabla15[[#This Row],[sneto]]</f>
        <v>325</v>
      </c>
      <c r="Q782" s="25">
        <v>13788.5</v>
      </c>
      <c r="R782" s="48" t="str">
        <f>_xlfn.XLOOKUP(Tabla15[[#This Row],[cedula]],Tabla8[Numero Documento],Tabla8[Gen])</f>
        <v>F</v>
      </c>
      <c r="S782" s="48" t="str">
        <f>_xlfn.XLOOKUP(Tabla15[[#This Row],[cedula]],Tabla8[Numero Documento],Tabla8[Lugar Funciones Codigo])</f>
        <v>01.83.02.00.02</v>
      </c>
    </row>
    <row r="783" spans="1:19" hidden="1">
      <c r="A783" s="48" t="s">
        <v>2539</v>
      </c>
      <c r="B783" s="48" t="s">
        <v>2210</v>
      </c>
      <c r="C783" s="48" t="s">
        <v>2574</v>
      </c>
      <c r="D783" s="48" t="str">
        <f>Tabla15[[#This Row],[cedula]]&amp;Tabla15[[#This Row],[prog]]&amp;LEFT(Tabla15[[#This Row],[TIPO]],3)</f>
        <v>0310202766513FIJ</v>
      </c>
      <c r="E783" s="48" t="s">
        <v>624</v>
      </c>
      <c r="F783" s="48" t="s">
        <v>244</v>
      </c>
      <c r="G783" s="48" t="s">
        <v>601</v>
      </c>
      <c r="H783" s="48" t="s">
        <v>11</v>
      </c>
      <c r="I783" s="73">
        <f>_xlfn.XLOOKUP(Tabla15[[#This Row],[cedula]],TCARRERA[CEDULA],TCARRERA[CATEGORIA DEL SERVIDOR],0)</f>
        <v>0</v>
      </c>
      <c r="J78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83" s="48" t="str">
        <f>IF(ISTEXT(Tabla15[[#This Row],[CARRERA]]),Tabla15[[#This Row],[CARRERA]],Tabla15[[#This Row],[STATUS]])</f>
        <v>FIJO</v>
      </c>
      <c r="L783" s="57">
        <v>15000</v>
      </c>
      <c r="M783" s="61"/>
      <c r="N783" s="57">
        <v>456</v>
      </c>
      <c r="O783" s="57">
        <v>430.5</v>
      </c>
      <c r="P783" s="25">
        <f>Tabla15[[#This Row],[sbruto]]-Tabla15[[#This Row],[ISR]]-Tabla15[[#This Row],[SFS]]-Tabla15[[#This Row],[AFP]]-Tabla15[[#This Row],[sneto]]</f>
        <v>25</v>
      </c>
      <c r="Q783" s="25">
        <v>14088.5</v>
      </c>
      <c r="R783" s="48" t="str">
        <f>_xlfn.XLOOKUP(Tabla15[[#This Row],[cedula]],Tabla8[Numero Documento],Tabla8[Gen])</f>
        <v>M</v>
      </c>
      <c r="S783" s="48" t="str">
        <f>_xlfn.XLOOKUP(Tabla15[[#This Row],[cedula]],Tabla8[Numero Documento],Tabla8[Lugar Funciones Codigo])</f>
        <v>01.83.02.00.02</v>
      </c>
    </row>
    <row r="784" spans="1:19" hidden="1">
      <c r="A784" s="48" t="s">
        <v>2541</v>
      </c>
      <c r="B784" s="48" t="s">
        <v>2215</v>
      </c>
      <c r="C784" s="48" t="s">
        <v>2570</v>
      </c>
      <c r="D784" s="48" t="str">
        <f>Tabla15[[#This Row],[cedula]]&amp;Tabla15[[#This Row],[prog]]&amp;LEFT(Tabla15[[#This Row],[TIPO]],3)</f>
        <v>0310200269201TRA</v>
      </c>
      <c r="E784" s="48" t="s">
        <v>625</v>
      </c>
      <c r="F784" s="48" t="s">
        <v>8</v>
      </c>
      <c r="G784" s="48" t="s">
        <v>601</v>
      </c>
      <c r="H784" s="48" t="s">
        <v>2536</v>
      </c>
      <c r="I784" s="73">
        <f>_xlfn.XLOOKUP(Tabla15[[#This Row],[cedula]],TCARRERA[CEDULA],TCARRERA[CATEGORIA DEL SERVIDOR],0)</f>
        <v>0</v>
      </c>
      <c r="J78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48" t="str">
        <f>IF(ISTEXT(Tabla15[[#This Row],[CARRERA]]),Tabla15[[#This Row],[CARRERA]],Tabla15[[#This Row],[STATUS]])</f>
        <v>ESTATUTO SIMPLIFICADO</v>
      </c>
      <c r="L784" s="57">
        <v>15000</v>
      </c>
      <c r="M784" s="61"/>
      <c r="N784" s="57">
        <v>456</v>
      </c>
      <c r="O784" s="57">
        <v>430.5</v>
      </c>
      <c r="P784" s="25">
        <f>Tabla15[[#This Row],[sbruto]]-Tabla15[[#This Row],[ISR]]-Tabla15[[#This Row],[SFS]]-Tabla15[[#This Row],[AFP]]-Tabla15[[#This Row],[sneto]]</f>
        <v>375</v>
      </c>
      <c r="Q784" s="25">
        <v>13738.5</v>
      </c>
      <c r="R784" s="48" t="str">
        <f>_xlfn.XLOOKUP(Tabla15[[#This Row],[cedula]],Tabla8[Numero Documento],Tabla8[Gen])</f>
        <v>F</v>
      </c>
      <c r="S784" s="48" t="str">
        <f>_xlfn.XLOOKUP(Tabla15[[#This Row],[cedula]],Tabla8[Numero Documento],Tabla8[Lugar Funciones Codigo])</f>
        <v>01.83.02.00.02</v>
      </c>
    </row>
    <row r="785" spans="1:19" hidden="1">
      <c r="A785" s="48" t="s">
        <v>2539</v>
      </c>
      <c r="B785" s="48" t="s">
        <v>2218</v>
      </c>
      <c r="C785" s="48" t="s">
        <v>2574</v>
      </c>
      <c r="D785" s="48" t="str">
        <f>Tabla15[[#This Row],[cedula]]&amp;Tabla15[[#This Row],[prog]]&amp;LEFT(Tabla15[[#This Row],[TIPO]],3)</f>
        <v>0390014561013FIJ</v>
      </c>
      <c r="E785" s="48" t="s">
        <v>626</v>
      </c>
      <c r="F785" s="48" t="s">
        <v>8</v>
      </c>
      <c r="G785" s="48" t="s">
        <v>601</v>
      </c>
      <c r="H785" s="48" t="s">
        <v>11</v>
      </c>
      <c r="I785" s="73">
        <f>_xlfn.XLOOKUP(Tabla15[[#This Row],[cedula]],TCARRERA[CEDULA],TCARRERA[CATEGORIA DEL SERVIDOR],0)</f>
        <v>0</v>
      </c>
      <c r="J785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5" s="48" t="str">
        <f>IF(ISTEXT(Tabla15[[#This Row],[CARRERA]]),Tabla15[[#This Row],[CARRERA]],Tabla15[[#This Row],[STATUS]])</f>
        <v>ESTATUTO SIMPLIFICADO</v>
      </c>
      <c r="L785" s="57">
        <v>15000</v>
      </c>
      <c r="M785" s="58"/>
      <c r="N785" s="57">
        <v>456</v>
      </c>
      <c r="O785" s="57">
        <v>430.5</v>
      </c>
      <c r="P785" s="25">
        <f>Tabla15[[#This Row],[sbruto]]-Tabla15[[#This Row],[ISR]]-Tabla15[[#This Row],[SFS]]-Tabla15[[#This Row],[AFP]]-Tabla15[[#This Row],[sneto]]</f>
        <v>325</v>
      </c>
      <c r="Q785" s="25">
        <v>13788.5</v>
      </c>
      <c r="R785" s="48" t="str">
        <f>_xlfn.XLOOKUP(Tabla15[[#This Row],[cedula]],Tabla8[Numero Documento],Tabla8[Gen])</f>
        <v>M</v>
      </c>
      <c r="S785" s="48" t="str">
        <f>_xlfn.XLOOKUP(Tabla15[[#This Row],[cedula]],Tabla8[Numero Documento],Tabla8[Lugar Funciones Codigo])</f>
        <v>01.83.02.00.02</v>
      </c>
    </row>
    <row r="786" spans="1:19" hidden="1">
      <c r="A786" s="48" t="s">
        <v>2541</v>
      </c>
      <c r="B786" s="48" t="s">
        <v>2409</v>
      </c>
      <c r="C786" s="48" t="s">
        <v>2570</v>
      </c>
      <c r="D786" s="48" t="str">
        <f>Tabla15[[#This Row],[cedula]]&amp;Tabla15[[#This Row],[prog]]&amp;LEFT(Tabla15[[#This Row],[TIPO]],3)</f>
        <v>0310015717501TRA</v>
      </c>
      <c r="E786" s="48" t="s">
        <v>865</v>
      </c>
      <c r="F786" s="48" t="s">
        <v>8</v>
      </c>
      <c r="G786" s="48" t="s">
        <v>601</v>
      </c>
      <c r="H786" s="48" t="s">
        <v>2536</v>
      </c>
      <c r="I786" s="73">
        <f>_xlfn.XLOOKUP(Tabla15[[#This Row],[cedula]],TCARRERA[CEDULA],TCARRERA[CATEGORIA DEL SERVIDOR],0)</f>
        <v>0</v>
      </c>
      <c r="J78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6" s="48" t="str">
        <f>IF(ISTEXT(Tabla15[[#This Row],[CARRERA]]),Tabla15[[#This Row],[CARRERA]],Tabla15[[#This Row],[STATUS]])</f>
        <v>ESTATUTO SIMPLIFICADO</v>
      </c>
      <c r="L786" s="57">
        <v>15000</v>
      </c>
      <c r="M786" s="61"/>
      <c r="N786" s="57">
        <v>456</v>
      </c>
      <c r="O786" s="57">
        <v>430.5</v>
      </c>
      <c r="P786" s="25">
        <f>Tabla15[[#This Row],[sbruto]]-Tabla15[[#This Row],[ISR]]-Tabla15[[#This Row],[SFS]]-Tabla15[[#This Row],[AFP]]-Tabla15[[#This Row],[sneto]]</f>
        <v>25</v>
      </c>
      <c r="Q786" s="25">
        <v>14088.5</v>
      </c>
      <c r="R786" s="48" t="str">
        <f>_xlfn.XLOOKUP(Tabla15[[#This Row],[cedula]],Tabla8[Numero Documento],Tabla8[Gen])</f>
        <v>F</v>
      </c>
      <c r="S786" s="48" t="str">
        <f>_xlfn.XLOOKUP(Tabla15[[#This Row],[cedula]],Tabla8[Numero Documento],Tabla8[Lugar Funciones Codigo])</f>
        <v>01.83.02.00.02</v>
      </c>
    </row>
    <row r="787" spans="1:19" hidden="1">
      <c r="A787" s="48" t="s">
        <v>2541</v>
      </c>
      <c r="B787" s="48" t="s">
        <v>2229</v>
      </c>
      <c r="C787" s="48" t="s">
        <v>2570</v>
      </c>
      <c r="D787" s="48" t="str">
        <f>Tabla15[[#This Row],[cedula]]&amp;Tabla15[[#This Row],[prog]]&amp;LEFT(Tabla15[[#This Row],[TIPO]],3)</f>
        <v>0310163067501TRA</v>
      </c>
      <c r="E787" s="48" t="s">
        <v>629</v>
      </c>
      <c r="F787" s="48" t="s">
        <v>127</v>
      </c>
      <c r="G787" s="48" t="s">
        <v>601</v>
      </c>
      <c r="H787" s="48" t="s">
        <v>2536</v>
      </c>
      <c r="I787" s="73">
        <f>_xlfn.XLOOKUP(Tabla15[[#This Row],[cedula]],TCARRERA[CEDULA],TCARRERA[CATEGORIA DEL SERVIDOR],0)</f>
        <v>0</v>
      </c>
      <c r="J78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7" s="48" t="str">
        <f>IF(ISTEXT(Tabla15[[#This Row],[CARRERA]]),Tabla15[[#This Row],[CARRERA]],Tabla15[[#This Row],[STATUS]])</f>
        <v>ESTATUTO SIMPLIFICADO</v>
      </c>
      <c r="L787" s="57">
        <v>15000</v>
      </c>
      <c r="M787" s="60"/>
      <c r="N787" s="57">
        <v>456</v>
      </c>
      <c r="O787" s="57">
        <v>430.5</v>
      </c>
      <c r="P787" s="25">
        <f>Tabla15[[#This Row],[sbruto]]-Tabla15[[#This Row],[ISR]]-Tabla15[[#This Row],[SFS]]-Tabla15[[#This Row],[AFP]]-Tabla15[[#This Row],[sneto]]</f>
        <v>425</v>
      </c>
      <c r="Q787" s="25">
        <v>13688.5</v>
      </c>
      <c r="R787" s="48" t="str">
        <f>_xlfn.XLOOKUP(Tabla15[[#This Row],[cedula]],Tabla8[Numero Documento],Tabla8[Gen])</f>
        <v>M</v>
      </c>
      <c r="S787" s="48" t="str">
        <f>_xlfn.XLOOKUP(Tabla15[[#This Row],[cedula]],Tabla8[Numero Documento],Tabla8[Lugar Funciones Codigo])</f>
        <v>01.83.02.00.02</v>
      </c>
    </row>
    <row r="788" spans="1:19" hidden="1">
      <c r="A788" s="48" t="s">
        <v>2539</v>
      </c>
      <c r="B788" s="48" t="s">
        <v>2232</v>
      </c>
      <c r="C788" s="48" t="s">
        <v>2574</v>
      </c>
      <c r="D788" s="48" t="str">
        <f>Tabla15[[#This Row],[cedula]]&amp;Tabla15[[#This Row],[prog]]&amp;LEFT(Tabla15[[#This Row],[TIPO]],3)</f>
        <v>0010751963913FIJ</v>
      </c>
      <c r="E788" s="48" t="s">
        <v>630</v>
      </c>
      <c r="F788" s="48" t="s">
        <v>8</v>
      </c>
      <c r="G788" s="48" t="s">
        <v>601</v>
      </c>
      <c r="H788" s="48" t="s">
        <v>11</v>
      </c>
      <c r="I788" s="73">
        <f>_xlfn.XLOOKUP(Tabla15[[#This Row],[cedula]],TCARRERA[CEDULA],TCARRERA[CATEGORIA DEL SERVIDOR],0)</f>
        <v>0</v>
      </c>
      <c r="J788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8" s="48" t="str">
        <f>IF(ISTEXT(Tabla15[[#This Row],[CARRERA]]),Tabla15[[#This Row],[CARRERA]],Tabla15[[#This Row],[STATUS]])</f>
        <v>ESTATUTO SIMPLIFICADO</v>
      </c>
      <c r="L788" s="57">
        <v>15000</v>
      </c>
      <c r="M788" s="60"/>
      <c r="N788" s="57">
        <v>456</v>
      </c>
      <c r="O788" s="57">
        <v>430.5</v>
      </c>
      <c r="P788" s="25">
        <f>Tabla15[[#This Row],[sbruto]]-Tabla15[[#This Row],[ISR]]-Tabla15[[#This Row],[SFS]]-Tabla15[[#This Row],[AFP]]-Tabla15[[#This Row],[sneto]]</f>
        <v>25</v>
      </c>
      <c r="Q788" s="25">
        <v>14088.5</v>
      </c>
      <c r="R788" s="48" t="str">
        <f>_xlfn.XLOOKUP(Tabla15[[#This Row],[cedula]],Tabla8[Numero Documento],Tabla8[Gen])</f>
        <v>F</v>
      </c>
      <c r="S788" s="48" t="str">
        <f>_xlfn.XLOOKUP(Tabla15[[#This Row],[cedula]],Tabla8[Numero Documento],Tabla8[Lugar Funciones Codigo])</f>
        <v>01.83.02.00.02</v>
      </c>
    </row>
    <row r="789" spans="1:19" hidden="1">
      <c r="A789" s="48" t="s">
        <v>2539</v>
      </c>
      <c r="B789" s="48" t="s">
        <v>2245</v>
      </c>
      <c r="C789" s="48" t="s">
        <v>2574</v>
      </c>
      <c r="D789" s="48" t="str">
        <f>Tabla15[[#This Row],[cedula]]&amp;Tabla15[[#This Row],[prog]]&amp;LEFT(Tabla15[[#This Row],[TIPO]],3)</f>
        <v>0310042125813FIJ</v>
      </c>
      <c r="E789" s="48" t="s">
        <v>632</v>
      </c>
      <c r="F789" s="48" t="s">
        <v>633</v>
      </c>
      <c r="G789" s="48" t="s">
        <v>601</v>
      </c>
      <c r="H789" s="48" t="s">
        <v>11</v>
      </c>
      <c r="I789" s="73">
        <f>_xlfn.XLOOKUP(Tabla15[[#This Row],[cedula]],TCARRERA[CEDULA],TCARRERA[CATEGORIA DEL SERVIDOR],0)</f>
        <v>0</v>
      </c>
      <c r="J78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89" s="48" t="str">
        <f>IF(ISTEXT(Tabla15[[#This Row],[CARRERA]]),Tabla15[[#This Row],[CARRERA]],Tabla15[[#This Row],[STATUS]])</f>
        <v>FIJO</v>
      </c>
      <c r="L789" s="57">
        <v>15000</v>
      </c>
      <c r="M789" s="60"/>
      <c r="N789" s="57">
        <v>456</v>
      </c>
      <c r="O789" s="57">
        <v>430.5</v>
      </c>
      <c r="P789" s="25">
        <f>Tabla15[[#This Row],[sbruto]]-Tabla15[[#This Row],[ISR]]-Tabla15[[#This Row],[SFS]]-Tabla15[[#This Row],[AFP]]-Tabla15[[#This Row],[sneto]]</f>
        <v>25</v>
      </c>
      <c r="Q789" s="25">
        <v>14088.5</v>
      </c>
      <c r="R789" s="48" t="str">
        <f>_xlfn.XLOOKUP(Tabla15[[#This Row],[cedula]],Tabla8[Numero Documento],Tabla8[Gen])</f>
        <v>M</v>
      </c>
      <c r="S789" s="48" t="str">
        <f>_xlfn.XLOOKUP(Tabla15[[#This Row],[cedula]],Tabla8[Numero Documento],Tabla8[Lugar Funciones Codigo])</f>
        <v>01.83.02.00.02</v>
      </c>
    </row>
    <row r="790" spans="1:19" hidden="1">
      <c r="A790" s="48" t="s">
        <v>2539</v>
      </c>
      <c r="B790" s="48" t="s">
        <v>2251</v>
      </c>
      <c r="C790" s="48" t="s">
        <v>2574</v>
      </c>
      <c r="D790" s="48" t="str">
        <f>Tabla15[[#This Row],[cedula]]&amp;Tabla15[[#This Row],[prog]]&amp;LEFT(Tabla15[[#This Row],[TIPO]],3)</f>
        <v>0310103293013FIJ</v>
      </c>
      <c r="E790" s="48" t="s">
        <v>634</v>
      </c>
      <c r="F790" s="48" t="s">
        <v>244</v>
      </c>
      <c r="G790" s="48" t="s">
        <v>601</v>
      </c>
      <c r="H790" s="48" t="s">
        <v>11</v>
      </c>
      <c r="I790" s="73">
        <f>_xlfn.XLOOKUP(Tabla15[[#This Row],[cedula]],TCARRERA[CEDULA],TCARRERA[CATEGORIA DEL SERVIDOR],0)</f>
        <v>0</v>
      </c>
      <c r="J79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90" s="48" t="str">
        <f>IF(ISTEXT(Tabla15[[#This Row],[CARRERA]]),Tabla15[[#This Row],[CARRERA]],Tabla15[[#This Row],[STATUS]])</f>
        <v>FIJO</v>
      </c>
      <c r="L790" s="57">
        <v>15000</v>
      </c>
      <c r="M790" s="61"/>
      <c r="N790" s="57">
        <v>456</v>
      </c>
      <c r="O790" s="57">
        <v>430.5</v>
      </c>
      <c r="P790" s="25">
        <f>Tabla15[[#This Row],[sbruto]]-Tabla15[[#This Row],[ISR]]-Tabla15[[#This Row],[SFS]]-Tabla15[[#This Row],[AFP]]-Tabla15[[#This Row],[sneto]]</f>
        <v>25</v>
      </c>
      <c r="Q790" s="25">
        <v>14088.5</v>
      </c>
      <c r="R790" s="48" t="str">
        <f>_xlfn.XLOOKUP(Tabla15[[#This Row],[cedula]],Tabla8[Numero Documento],Tabla8[Gen])</f>
        <v>M</v>
      </c>
      <c r="S790" s="48" t="str">
        <f>_xlfn.XLOOKUP(Tabla15[[#This Row],[cedula]],Tabla8[Numero Documento],Tabla8[Lugar Funciones Codigo])</f>
        <v>01.83.02.00.02</v>
      </c>
    </row>
    <row r="791" spans="1:19" hidden="1">
      <c r="A791" s="48" t="s">
        <v>2539</v>
      </c>
      <c r="B791" s="48" t="s">
        <v>2260</v>
      </c>
      <c r="C791" s="48" t="s">
        <v>2574</v>
      </c>
      <c r="D791" s="48" t="str">
        <f>Tabla15[[#This Row],[cedula]]&amp;Tabla15[[#This Row],[prog]]&amp;LEFT(Tabla15[[#This Row],[TIPO]],3)</f>
        <v>0310014144313FIJ</v>
      </c>
      <c r="E791" s="48" t="s">
        <v>639</v>
      </c>
      <c r="F791" s="48" t="s">
        <v>22</v>
      </c>
      <c r="G791" s="48" t="s">
        <v>601</v>
      </c>
      <c r="H791" s="48" t="s">
        <v>11</v>
      </c>
      <c r="I791" s="73">
        <f>_xlfn.XLOOKUP(Tabla15[[#This Row],[cedula]],TCARRERA[CEDULA],TCARRERA[CATEGORIA DEL SERVIDOR],0)</f>
        <v>0</v>
      </c>
      <c r="J79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1" s="48" t="str">
        <f>IF(ISTEXT(Tabla15[[#This Row],[CARRERA]]),Tabla15[[#This Row],[CARRERA]],Tabla15[[#This Row],[STATUS]])</f>
        <v>ESTATUTO SIMPLIFICADO</v>
      </c>
      <c r="L791" s="57">
        <v>15000</v>
      </c>
      <c r="M791" s="61"/>
      <c r="N791" s="57">
        <v>456</v>
      </c>
      <c r="O791" s="57">
        <v>430.5</v>
      </c>
      <c r="P791" s="25">
        <f>Tabla15[[#This Row],[sbruto]]-Tabla15[[#This Row],[ISR]]-Tabla15[[#This Row],[SFS]]-Tabla15[[#This Row],[AFP]]-Tabla15[[#This Row],[sneto]]</f>
        <v>325</v>
      </c>
      <c r="Q791" s="25">
        <v>13788.5</v>
      </c>
      <c r="R791" s="48" t="str">
        <f>_xlfn.XLOOKUP(Tabla15[[#This Row],[cedula]],Tabla8[Numero Documento],Tabla8[Gen])</f>
        <v>M</v>
      </c>
      <c r="S791" s="48" t="str">
        <f>_xlfn.XLOOKUP(Tabla15[[#This Row],[cedula]],Tabla8[Numero Documento],Tabla8[Lugar Funciones Codigo])</f>
        <v>01.83.02.00.02</v>
      </c>
    </row>
    <row r="792" spans="1:19" hidden="1">
      <c r="A792" s="48" t="s">
        <v>2539</v>
      </c>
      <c r="B792" s="48" t="s">
        <v>2262</v>
      </c>
      <c r="C792" s="48" t="s">
        <v>2574</v>
      </c>
      <c r="D792" s="48" t="str">
        <f>Tabla15[[#This Row],[cedula]]&amp;Tabla15[[#This Row],[prog]]&amp;LEFT(Tabla15[[#This Row],[TIPO]],3)</f>
        <v>0310548028313FIJ</v>
      </c>
      <c r="E792" s="48" t="s">
        <v>640</v>
      </c>
      <c r="F792" s="48" t="s">
        <v>15</v>
      </c>
      <c r="G792" s="48" t="s">
        <v>601</v>
      </c>
      <c r="H792" s="48" t="s">
        <v>11</v>
      </c>
      <c r="I792" s="73">
        <f>_xlfn.XLOOKUP(Tabla15[[#This Row],[cedula]],TCARRERA[CEDULA],TCARRERA[CATEGORIA DEL SERVIDOR],0)</f>
        <v>0</v>
      </c>
      <c r="J79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92" s="48" t="str">
        <f>IF(ISTEXT(Tabla15[[#This Row],[CARRERA]]),Tabla15[[#This Row],[CARRERA]],Tabla15[[#This Row],[STATUS]])</f>
        <v>FIJO</v>
      </c>
      <c r="L792" s="57">
        <v>15000</v>
      </c>
      <c r="M792" s="61"/>
      <c r="N792" s="57">
        <v>456</v>
      </c>
      <c r="O792" s="57">
        <v>430.5</v>
      </c>
      <c r="P792" s="25">
        <f>Tabla15[[#This Row],[sbruto]]-Tabla15[[#This Row],[ISR]]-Tabla15[[#This Row],[SFS]]-Tabla15[[#This Row],[AFP]]-Tabla15[[#This Row],[sneto]]</f>
        <v>1537.4500000000007</v>
      </c>
      <c r="Q792" s="25">
        <v>12576.05</v>
      </c>
      <c r="R792" s="48" t="str">
        <f>_xlfn.XLOOKUP(Tabla15[[#This Row],[cedula]],Tabla8[Numero Documento],Tabla8[Gen])</f>
        <v>M</v>
      </c>
      <c r="S792" s="48" t="str">
        <f>_xlfn.XLOOKUP(Tabla15[[#This Row],[cedula]],Tabla8[Numero Documento],Tabla8[Lugar Funciones Codigo])</f>
        <v>01.83.02.00.02</v>
      </c>
    </row>
    <row r="793" spans="1:19" hidden="1">
      <c r="A793" s="48" t="s">
        <v>2539</v>
      </c>
      <c r="B793" s="48" t="s">
        <v>1304</v>
      </c>
      <c r="C793" s="48" t="s">
        <v>2574</v>
      </c>
      <c r="D793" s="48" t="str">
        <f>Tabla15[[#This Row],[cedula]]&amp;Tabla15[[#This Row],[prog]]&amp;LEFT(Tabla15[[#This Row],[TIPO]],3)</f>
        <v>0310096559313FIJ</v>
      </c>
      <c r="E793" s="48" t="s">
        <v>607</v>
      </c>
      <c r="F793" s="48" t="s">
        <v>608</v>
      </c>
      <c r="G793" s="48" t="s">
        <v>601</v>
      </c>
      <c r="H793" s="48" t="s">
        <v>11</v>
      </c>
      <c r="I793" s="73" t="str">
        <f>_xlfn.XLOOKUP(Tabla15[[#This Row],[cedula]],TCARRERA[CEDULA],TCARRERA[CATEGORIA DEL SERVIDOR],0)</f>
        <v>CARRERA ADMINISTRATIVA</v>
      </c>
      <c r="J79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793" s="48" t="str">
        <f>IF(ISTEXT(Tabla15[[#This Row],[CARRERA]]),Tabla15[[#This Row],[CARRERA]],Tabla15[[#This Row],[STATUS]])</f>
        <v>CARRERA ADMINISTRATIVA</v>
      </c>
      <c r="L793" s="57">
        <v>14800.5</v>
      </c>
      <c r="M793" s="61"/>
      <c r="N793" s="60">
        <v>449.94</v>
      </c>
      <c r="O793" s="60">
        <v>424.77</v>
      </c>
      <c r="P793" s="25">
        <f>Tabla15[[#This Row],[sbruto]]-Tabla15[[#This Row],[ISR]]-Tabla15[[#This Row],[SFS]]-Tabla15[[#This Row],[AFP]]-Tabla15[[#This Row],[sneto]]</f>
        <v>324.99999999999818</v>
      </c>
      <c r="Q793" s="25">
        <v>13600.79</v>
      </c>
      <c r="R793" s="48" t="str">
        <f>_xlfn.XLOOKUP(Tabla15[[#This Row],[cedula]],Tabla8[Numero Documento],Tabla8[Gen])</f>
        <v>F</v>
      </c>
      <c r="S793" s="48" t="str">
        <f>_xlfn.XLOOKUP(Tabla15[[#This Row],[cedula]],Tabla8[Numero Documento],Tabla8[Lugar Funciones Codigo])</f>
        <v>01.83.02.00.02</v>
      </c>
    </row>
    <row r="794" spans="1:19" hidden="1">
      <c r="A794" s="48" t="s">
        <v>2539</v>
      </c>
      <c r="B794" s="48" t="s">
        <v>2121</v>
      </c>
      <c r="C794" s="48" t="s">
        <v>2574</v>
      </c>
      <c r="D794" s="48" t="str">
        <f>Tabla15[[#This Row],[cedula]]&amp;Tabla15[[#This Row],[prog]]&amp;LEFT(Tabla15[[#This Row],[TIPO]],3)</f>
        <v>0310003574413FIJ</v>
      </c>
      <c r="E794" s="48" t="s">
        <v>610</v>
      </c>
      <c r="F794" s="48" t="s">
        <v>30</v>
      </c>
      <c r="G794" s="48" t="s">
        <v>601</v>
      </c>
      <c r="H794" s="48" t="s">
        <v>11</v>
      </c>
      <c r="I794" s="73">
        <f>_xlfn.XLOOKUP(Tabla15[[#This Row],[cedula]],TCARRERA[CEDULA],TCARRERA[CATEGORIA DEL SERVIDOR],0)</f>
        <v>0</v>
      </c>
      <c r="J79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4" s="48" t="str">
        <f>IF(ISTEXT(Tabla15[[#This Row],[CARRERA]]),Tabla15[[#This Row],[CARRERA]],Tabla15[[#This Row],[STATUS]])</f>
        <v>ESTATUTO SIMPLIFICADO</v>
      </c>
      <c r="L794" s="57">
        <v>11758.18</v>
      </c>
      <c r="M794" s="60"/>
      <c r="N794" s="60">
        <v>357.45</v>
      </c>
      <c r="O794" s="60">
        <v>337.46</v>
      </c>
      <c r="P794" s="25">
        <f>Tabla15[[#This Row],[sbruto]]-Tabla15[[#This Row],[ISR]]-Tabla15[[#This Row],[SFS]]-Tabla15[[#This Row],[AFP]]-Tabla15[[#This Row],[sneto]]</f>
        <v>325</v>
      </c>
      <c r="Q794" s="25">
        <v>10738.27</v>
      </c>
      <c r="R794" s="48" t="str">
        <f>_xlfn.XLOOKUP(Tabla15[[#This Row],[cedula]],Tabla8[Numero Documento],Tabla8[Gen])</f>
        <v>M</v>
      </c>
      <c r="S794" s="48" t="str">
        <f>_xlfn.XLOOKUP(Tabla15[[#This Row],[cedula]],Tabla8[Numero Documento],Tabla8[Lugar Funciones Codigo])</f>
        <v>01.83.02.00.02</v>
      </c>
    </row>
    <row r="795" spans="1:19" hidden="1">
      <c r="A795" s="48" t="s">
        <v>2539</v>
      </c>
      <c r="B795" s="48" t="s">
        <v>2180</v>
      </c>
      <c r="C795" s="48" t="s">
        <v>2574</v>
      </c>
      <c r="D795" s="48" t="str">
        <f>Tabla15[[#This Row],[cedula]]&amp;Tabla15[[#This Row],[prog]]&amp;LEFT(Tabla15[[#This Row],[TIPO]],3)</f>
        <v>0310275107413FIJ</v>
      </c>
      <c r="E795" s="48" t="s">
        <v>618</v>
      </c>
      <c r="F795" s="48" t="s">
        <v>30</v>
      </c>
      <c r="G795" s="48" t="s">
        <v>601</v>
      </c>
      <c r="H795" s="48" t="s">
        <v>11</v>
      </c>
      <c r="I795" s="73">
        <f>_xlfn.XLOOKUP(Tabla15[[#This Row],[cedula]],TCARRERA[CEDULA],TCARRERA[CATEGORIA DEL SERVIDOR],0)</f>
        <v>0</v>
      </c>
      <c r="J795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5" s="48" t="str">
        <f>IF(ISTEXT(Tabla15[[#This Row],[CARRERA]]),Tabla15[[#This Row],[CARRERA]],Tabla15[[#This Row],[STATUS]])</f>
        <v>ESTATUTO SIMPLIFICADO</v>
      </c>
      <c r="L795" s="57">
        <v>11758.18</v>
      </c>
      <c r="M795" s="61"/>
      <c r="N795" s="57">
        <v>357.45</v>
      </c>
      <c r="O795" s="57">
        <v>337.46</v>
      </c>
      <c r="P795" s="25">
        <f>Tabla15[[#This Row],[sbruto]]-Tabla15[[#This Row],[ISR]]-Tabla15[[#This Row],[SFS]]-Tabla15[[#This Row],[AFP]]-Tabla15[[#This Row],[sneto]]</f>
        <v>1025</v>
      </c>
      <c r="Q795" s="25">
        <v>10038.27</v>
      </c>
      <c r="R795" s="48" t="str">
        <f>_xlfn.XLOOKUP(Tabla15[[#This Row],[cedula]],Tabla8[Numero Documento],Tabla8[Gen])</f>
        <v>M</v>
      </c>
      <c r="S795" s="48" t="str">
        <f>_xlfn.XLOOKUP(Tabla15[[#This Row],[cedula]],Tabla8[Numero Documento],Tabla8[Lugar Funciones Codigo])</f>
        <v>01.83.02.00.02</v>
      </c>
    </row>
    <row r="796" spans="1:19" hidden="1">
      <c r="A796" s="48" t="s">
        <v>2539</v>
      </c>
      <c r="B796" s="48" t="s">
        <v>2105</v>
      </c>
      <c r="C796" s="48" t="s">
        <v>2574</v>
      </c>
      <c r="D796" s="48" t="str">
        <f>Tabla15[[#This Row],[cedula]]&amp;Tabla15[[#This Row],[prog]]&amp;LEFT(Tabla15[[#This Row],[TIPO]],3)</f>
        <v>0310048190613FIJ</v>
      </c>
      <c r="E796" s="48" t="s">
        <v>609</v>
      </c>
      <c r="F796" s="48" t="s">
        <v>598</v>
      </c>
      <c r="G796" s="48" t="s">
        <v>601</v>
      </c>
      <c r="H796" s="48" t="s">
        <v>11</v>
      </c>
      <c r="I796" s="73">
        <f>_xlfn.XLOOKUP(Tabla15[[#This Row],[cedula]],TCARRERA[CEDULA],TCARRERA[CATEGORIA DEL SERVIDOR],0)</f>
        <v>0</v>
      </c>
      <c r="J79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6" s="48" t="str">
        <f>IF(ISTEXT(Tabla15[[#This Row],[CARRERA]]),Tabla15[[#This Row],[CARRERA]],Tabla15[[#This Row],[STATUS]])</f>
        <v>ESTATUTO SIMPLIFICADO</v>
      </c>
      <c r="L796" s="57">
        <v>10000</v>
      </c>
      <c r="M796" s="58"/>
      <c r="N796" s="57">
        <v>304</v>
      </c>
      <c r="O796" s="57">
        <v>287</v>
      </c>
      <c r="P796" s="25">
        <f>Tabla15[[#This Row],[sbruto]]-Tabla15[[#This Row],[ISR]]-Tabla15[[#This Row],[SFS]]-Tabla15[[#This Row],[AFP]]-Tabla15[[#This Row],[sneto]]</f>
        <v>325</v>
      </c>
      <c r="Q796" s="25">
        <v>9084</v>
      </c>
      <c r="R796" s="48" t="str">
        <f>_xlfn.XLOOKUP(Tabla15[[#This Row],[cedula]],Tabla8[Numero Documento],Tabla8[Gen])</f>
        <v>M</v>
      </c>
      <c r="S796" s="48" t="str">
        <f>_xlfn.XLOOKUP(Tabla15[[#This Row],[cedula]],Tabla8[Numero Documento],Tabla8[Lugar Funciones Codigo])</f>
        <v>01.83.02.00.02</v>
      </c>
    </row>
    <row r="797" spans="1:19" hidden="1">
      <c r="A797" s="48" t="s">
        <v>2539</v>
      </c>
      <c r="B797" s="48" t="s">
        <v>2110</v>
      </c>
      <c r="C797" s="48" t="s">
        <v>2574</v>
      </c>
      <c r="D797" s="48" t="str">
        <f>Tabla15[[#This Row],[cedula]]&amp;Tabla15[[#This Row],[prog]]&amp;LEFT(Tabla15[[#This Row],[TIPO]],3)</f>
        <v>0310492200413FIJ</v>
      </c>
      <c r="E797" s="48" t="s">
        <v>1619</v>
      </c>
      <c r="F797" s="48" t="s">
        <v>8</v>
      </c>
      <c r="G797" s="48" t="s">
        <v>601</v>
      </c>
      <c r="H797" s="48" t="s">
        <v>11</v>
      </c>
      <c r="I797" s="73">
        <f>_xlfn.XLOOKUP(Tabla15[[#This Row],[cedula]],TCARRERA[CEDULA],TCARRERA[CATEGORIA DEL SERVIDOR],0)</f>
        <v>0</v>
      </c>
      <c r="J79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7" s="48" t="str">
        <f>IF(ISTEXT(Tabla15[[#This Row],[CARRERA]]),Tabla15[[#This Row],[CARRERA]],Tabla15[[#This Row],[STATUS]])</f>
        <v>ESTATUTO SIMPLIFICADO</v>
      </c>
      <c r="L797" s="57">
        <v>10000</v>
      </c>
      <c r="M797" s="60"/>
      <c r="N797" s="60">
        <v>304</v>
      </c>
      <c r="O797" s="60">
        <v>287</v>
      </c>
      <c r="P797" s="25">
        <f>Tabla15[[#This Row],[sbruto]]-Tabla15[[#This Row],[ISR]]-Tabla15[[#This Row],[SFS]]-Tabla15[[#This Row],[AFP]]-Tabla15[[#This Row],[sneto]]</f>
        <v>25</v>
      </c>
      <c r="Q797" s="25">
        <v>9384</v>
      </c>
      <c r="R797" s="48" t="str">
        <f>_xlfn.XLOOKUP(Tabla15[[#This Row],[cedula]],Tabla8[Numero Documento],Tabla8[Gen])</f>
        <v>F</v>
      </c>
      <c r="S797" s="48" t="str">
        <f>_xlfn.XLOOKUP(Tabla15[[#This Row],[cedula]],Tabla8[Numero Documento],Tabla8[Lugar Funciones Codigo])</f>
        <v>01.83.02.00.02</v>
      </c>
    </row>
    <row r="798" spans="1:19" hidden="1">
      <c r="A798" s="48" t="s">
        <v>2539</v>
      </c>
      <c r="B798" s="48" t="s">
        <v>2125</v>
      </c>
      <c r="C798" s="48" t="s">
        <v>2574</v>
      </c>
      <c r="D798" s="48" t="str">
        <f>Tabla15[[#This Row],[cedula]]&amp;Tabla15[[#This Row],[prog]]&amp;LEFT(Tabla15[[#This Row],[TIPO]],3)</f>
        <v>0310341030813FIJ</v>
      </c>
      <c r="E798" s="48" t="s">
        <v>1078</v>
      </c>
      <c r="F798" s="48" t="s">
        <v>402</v>
      </c>
      <c r="G798" s="48" t="s">
        <v>601</v>
      </c>
      <c r="H798" s="48" t="s">
        <v>11</v>
      </c>
      <c r="I798" s="73">
        <f>_xlfn.XLOOKUP(Tabla15[[#This Row],[cedula]],TCARRERA[CEDULA],TCARRERA[CATEGORIA DEL SERVIDOR],0)</f>
        <v>0</v>
      </c>
      <c r="J798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8" s="48" t="str">
        <f>IF(ISTEXT(Tabla15[[#This Row],[CARRERA]]),Tabla15[[#This Row],[CARRERA]],Tabla15[[#This Row],[STATUS]])</f>
        <v>ESTATUTO SIMPLIFICADO</v>
      </c>
      <c r="L798" s="57">
        <v>10000</v>
      </c>
      <c r="M798" s="61"/>
      <c r="N798" s="60">
        <v>304</v>
      </c>
      <c r="O798" s="60">
        <v>287</v>
      </c>
      <c r="P798" s="25">
        <f>Tabla15[[#This Row],[sbruto]]-Tabla15[[#This Row],[ISR]]-Tabla15[[#This Row],[SFS]]-Tabla15[[#This Row],[AFP]]-Tabla15[[#This Row],[sneto]]</f>
        <v>25</v>
      </c>
      <c r="Q798" s="25">
        <v>9384</v>
      </c>
      <c r="R798" s="48" t="str">
        <f>_xlfn.XLOOKUP(Tabla15[[#This Row],[cedula]],Tabla8[Numero Documento],Tabla8[Gen])</f>
        <v>M</v>
      </c>
      <c r="S798" s="48" t="str">
        <f>_xlfn.XLOOKUP(Tabla15[[#This Row],[cedula]],Tabla8[Numero Documento],Tabla8[Lugar Funciones Codigo])</f>
        <v>01.83.02.00.02</v>
      </c>
    </row>
    <row r="799" spans="1:19" hidden="1">
      <c r="A799" s="48" t="s">
        <v>2539</v>
      </c>
      <c r="B799" s="48" t="s">
        <v>2152</v>
      </c>
      <c r="C799" s="48" t="s">
        <v>2574</v>
      </c>
      <c r="D799" s="48" t="str">
        <f>Tabla15[[#This Row],[cedula]]&amp;Tabla15[[#This Row],[prog]]&amp;LEFT(Tabla15[[#This Row],[TIPO]],3)</f>
        <v>0950006818513FIJ</v>
      </c>
      <c r="E799" s="48" t="s">
        <v>613</v>
      </c>
      <c r="F799" s="48" t="s">
        <v>8</v>
      </c>
      <c r="G799" s="48" t="s">
        <v>601</v>
      </c>
      <c r="H799" s="48" t="s">
        <v>11</v>
      </c>
      <c r="I799" s="73">
        <f>_xlfn.XLOOKUP(Tabla15[[#This Row],[cedula]],TCARRERA[CEDULA],TCARRERA[CATEGORIA DEL SERVIDOR],0)</f>
        <v>0</v>
      </c>
      <c r="J799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48" t="str">
        <f>IF(ISTEXT(Tabla15[[#This Row],[CARRERA]]),Tabla15[[#This Row],[CARRERA]],Tabla15[[#This Row],[STATUS]])</f>
        <v>ESTATUTO SIMPLIFICADO</v>
      </c>
      <c r="L799" s="57">
        <v>10000</v>
      </c>
      <c r="M799" s="60"/>
      <c r="N799" s="57">
        <v>304</v>
      </c>
      <c r="O799" s="57">
        <v>287</v>
      </c>
      <c r="P799" s="25">
        <f>Tabla15[[#This Row],[sbruto]]-Tabla15[[#This Row],[ISR]]-Tabla15[[#This Row],[SFS]]-Tabla15[[#This Row],[AFP]]-Tabla15[[#This Row],[sneto]]</f>
        <v>375</v>
      </c>
      <c r="Q799" s="25">
        <v>9034</v>
      </c>
      <c r="R799" s="48" t="str">
        <f>_xlfn.XLOOKUP(Tabla15[[#This Row],[cedula]],Tabla8[Numero Documento],Tabla8[Gen])</f>
        <v>F</v>
      </c>
      <c r="S799" s="48" t="str">
        <f>_xlfn.XLOOKUP(Tabla15[[#This Row],[cedula]],Tabla8[Numero Documento],Tabla8[Lugar Funciones Codigo])</f>
        <v>01.83.02.00.02</v>
      </c>
    </row>
    <row r="800" spans="1:19" hidden="1">
      <c r="A800" s="48" t="s">
        <v>2539</v>
      </c>
      <c r="B800" s="48" t="s">
        <v>1319</v>
      </c>
      <c r="C800" s="48" t="s">
        <v>2574</v>
      </c>
      <c r="D800" s="48" t="str">
        <f>Tabla15[[#This Row],[cedula]]&amp;Tabla15[[#This Row],[prog]]&amp;LEFT(Tabla15[[#This Row],[TIPO]],3)</f>
        <v>0310405656313FIJ</v>
      </c>
      <c r="E800" s="48" t="s">
        <v>617</v>
      </c>
      <c r="F800" s="48" t="s">
        <v>140</v>
      </c>
      <c r="G800" s="48" t="s">
        <v>601</v>
      </c>
      <c r="H800" s="48" t="s">
        <v>11</v>
      </c>
      <c r="I800" s="73" t="str">
        <f>_xlfn.XLOOKUP(Tabla15[[#This Row],[cedula]],TCARRERA[CEDULA],TCARRERA[CATEGORIA DEL SERVIDOR],0)</f>
        <v>CARRERA ADMINISTRATIVA</v>
      </c>
      <c r="J80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00" s="48" t="str">
        <f>IF(ISTEXT(Tabla15[[#This Row],[CARRERA]]),Tabla15[[#This Row],[CARRERA]],Tabla15[[#This Row],[STATUS]])</f>
        <v>CARRERA ADMINISTRATIVA</v>
      </c>
      <c r="L800" s="57">
        <v>10000</v>
      </c>
      <c r="M800" s="58"/>
      <c r="N800" s="57">
        <v>304</v>
      </c>
      <c r="O800" s="57">
        <v>287</v>
      </c>
      <c r="P800" s="25">
        <f>Tabla15[[#This Row],[sbruto]]-Tabla15[[#This Row],[ISR]]-Tabla15[[#This Row],[SFS]]-Tabla15[[#This Row],[AFP]]-Tabla15[[#This Row],[sneto]]</f>
        <v>1837.4499999999998</v>
      </c>
      <c r="Q800" s="25">
        <v>7571.55</v>
      </c>
      <c r="R800" s="48" t="str">
        <f>_xlfn.XLOOKUP(Tabla15[[#This Row],[cedula]],Tabla8[Numero Documento],Tabla8[Gen])</f>
        <v>F</v>
      </c>
      <c r="S800" s="48" t="str">
        <f>_xlfn.XLOOKUP(Tabla15[[#This Row],[cedula]],Tabla8[Numero Documento],Tabla8[Lugar Funciones Codigo])</f>
        <v>01.83.02.00.02</v>
      </c>
    </row>
    <row r="801" spans="1:19" hidden="1">
      <c r="A801" s="48" t="s">
        <v>2539</v>
      </c>
      <c r="B801" s="48" t="s">
        <v>2257</v>
      </c>
      <c r="C801" s="48" t="s">
        <v>2574</v>
      </c>
      <c r="D801" s="48" t="str">
        <f>Tabla15[[#This Row],[cedula]]&amp;Tabla15[[#This Row],[prog]]&amp;LEFT(Tabla15[[#This Row],[TIPO]],3)</f>
        <v>0310294107113FIJ</v>
      </c>
      <c r="E801" s="48" t="s">
        <v>637</v>
      </c>
      <c r="F801" s="48" t="s">
        <v>638</v>
      </c>
      <c r="G801" s="48" t="s">
        <v>601</v>
      </c>
      <c r="H801" s="48" t="s">
        <v>11</v>
      </c>
      <c r="I801" s="73">
        <f>_xlfn.XLOOKUP(Tabla15[[#This Row],[cedula]],TCARRERA[CEDULA],TCARRERA[CATEGORIA DEL SERVIDOR],0)</f>
        <v>0</v>
      </c>
      <c r="J80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01" s="48" t="str">
        <f>IF(ISTEXT(Tabla15[[#This Row],[CARRERA]]),Tabla15[[#This Row],[CARRERA]],Tabla15[[#This Row],[STATUS]])</f>
        <v>FIJO</v>
      </c>
      <c r="L801" s="57">
        <v>10000</v>
      </c>
      <c r="M801" s="58"/>
      <c r="N801" s="57">
        <v>304</v>
      </c>
      <c r="O801" s="57">
        <v>287</v>
      </c>
      <c r="P801" s="25">
        <f>Tabla15[[#This Row],[sbruto]]-Tabla15[[#This Row],[ISR]]-Tabla15[[#This Row],[SFS]]-Tabla15[[#This Row],[AFP]]-Tabla15[[#This Row],[sneto]]</f>
        <v>425</v>
      </c>
      <c r="Q801" s="25">
        <v>8984</v>
      </c>
      <c r="R801" s="48" t="str">
        <f>_xlfn.XLOOKUP(Tabla15[[#This Row],[cedula]],Tabla8[Numero Documento],Tabla8[Gen])</f>
        <v>M</v>
      </c>
      <c r="S801" s="48" t="str">
        <f>_xlfn.XLOOKUP(Tabla15[[#This Row],[cedula]],Tabla8[Numero Documento],Tabla8[Lugar Funciones Codigo])</f>
        <v>01.83.02.00.02</v>
      </c>
    </row>
    <row r="802" spans="1:19">
      <c r="A802" s="48" t="s">
        <v>2538</v>
      </c>
      <c r="B802" s="48" t="s">
        <v>2380</v>
      </c>
      <c r="C802" s="48" t="s">
        <v>2570</v>
      </c>
      <c r="D802" s="48" t="str">
        <f>Tabla15[[#This Row],[cedula]]&amp;Tabla15[[#This Row],[prog]]&amp;LEFT(Tabla15[[#This Row],[TIPO]],3)</f>
        <v>0310040263901TEM</v>
      </c>
      <c r="E802" s="48" t="s">
        <v>1669</v>
      </c>
      <c r="F802" s="48" t="s">
        <v>129</v>
      </c>
      <c r="G802" s="48" t="s">
        <v>18</v>
      </c>
      <c r="H802" s="48" t="s">
        <v>2795</v>
      </c>
      <c r="I802" s="73">
        <f>_xlfn.XLOOKUP(Tabla15[[#This Row],[cedula]],TCARRERA[CEDULA],TCARRERA[CATEGORIA DEL SERVIDOR],0)</f>
        <v>0</v>
      </c>
      <c r="J802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2" s="48" t="str">
        <f>IF(ISTEXT(Tabla15[[#This Row],[CARRERA]]),Tabla15[[#This Row],[CARRERA]],Tabla15[[#This Row],[STATUS]])</f>
        <v>TEMPORALES</v>
      </c>
      <c r="L802" s="57">
        <v>115000</v>
      </c>
      <c r="M802" s="59">
        <v>15633.74</v>
      </c>
      <c r="N802" s="57">
        <v>3496</v>
      </c>
      <c r="O802" s="57">
        <v>3300.5</v>
      </c>
      <c r="P802" s="25">
        <f>Tabla15[[#This Row],[sbruto]]-Tabla15[[#This Row],[ISR]]-Tabla15[[#This Row],[SFS]]-Tabla15[[#This Row],[AFP]]-Tabla15[[#This Row],[sneto]]</f>
        <v>25</v>
      </c>
      <c r="Q802" s="25">
        <v>92544.76</v>
      </c>
      <c r="R802" s="48" t="str">
        <f>_xlfn.XLOOKUP(Tabla15[[#This Row],[cedula]],Tabla8[Numero Documento],Tabla8[Gen])</f>
        <v>M</v>
      </c>
      <c r="S802" s="48" t="str">
        <f>_xlfn.XLOOKUP(Tabla15[[#This Row],[cedula]],Tabla8[Numero Documento],Tabla8[Lugar Funciones Codigo])</f>
        <v>01.83.02.00.03</v>
      </c>
    </row>
    <row r="803" spans="1:19">
      <c r="A803" s="48" t="s">
        <v>2538</v>
      </c>
      <c r="B803" s="48" t="s">
        <v>2797</v>
      </c>
      <c r="C803" s="48" t="s">
        <v>2570</v>
      </c>
      <c r="D803" s="48" t="str">
        <f>Tabla15[[#This Row],[cedula]]&amp;Tabla15[[#This Row],[prog]]&amp;LEFT(Tabla15[[#This Row],[TIPO]],3)</f>
        <v>0310511149001TEM</v>
      </c>
      <c r="E803" s="48" t="s">
        <v>2796</v>
      </c>
      <c r="F803" s="48" t="s">
        <v>2653</v>
      </c>
      <c r="G803" s="48" t="s">
        <v>18</v>
      </c>
      <c r="H803" s="48" t="s">
        <v>2795</v>
      </c>
      <c r="I803" s="73">
        <f>_xlfn.XLOOKUP(Tabla15[[#This Row],[cedula]],TCARRERA[CEDULA],TCARRERA[CATEGORIA DEL SERVIDOR],0)</f>
        <v>0</v>
      </c>
      <c r="J803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3" s="48" t="str">
        <f>IF(ISTEXT(Tabla15[[#This Row],[CARRERA]]),Tabla15[[#This Row],[CARRERA]],Tabla15[[#This Row],[STATUS]])</f>
        <v>TEMPORALES</v>
      </c>
      <c r="L803" s="57">
        <v>50000</v>
      </c>
      <c r="M803" s="61">
        <v>1854</v>
      </c>
      <c r="N803" s="60">
        <v>1520</v>
      </c>
      <c r="O803" s="60">
        <v>1435</v>
      </c>
      <c r="P803" s="25">
        <f>Tabla15[[#This Row],[sbruto]]-Tabla15[[#This Row],[ISR]]-Tabla15[[#This Row],[SFS]]-Tabla15[[#This Row],[AFP]]-Tabla15[[#This Row],[sneto]]</f>
        <v>25</v>
      </c>
      <c r="Q803" s="25">
        <v>45166</v>
      </c>
      <c r="R803" s="48" t="str">
        <f>_xlfn.XLOOKUP(Tabla15[[#This Row],[cedula]],Tabla8[Numero Documento],Tabla8[Gen])</f>
        <v>F</v>
      </c>
      <c r="S803" s="48" t="str">
        <f>_xlfn.XLOOKUP(Tabla15[[#This Row],[cedula]],Tabla8[Numero Documento],Tabla8[Lugar Funciones Codigo])</f>
        <v>01.83.02.00.03</v>
      </c>
    </row>
    <row r="804" spans="1:19">
      <c r="A804" s="48" t="s">
        <v>2538</v>
      </c>
      <c r="B804" s="48" t="s">
        <v>2313</v>
      </c>
      <c r="C804" s="48" t="s">
        <v>2570</v>
      </c>
      <c r="D804" s="48" t="str">
        <f>Tabla15[[#This Row],[cedula]]&amp;Tabla15[[#This Row],[prog]]&amp;LEFT(Tabla15[[#This Row],[TIPO]],3)</f>
        <v>0340048771001TEM</v>
      </c>
      <c r="E804" s="48" t="s">
        <v>1637</v>
      </c>
      <c r="F804" s="48" t="s">
        <v>1516</v>
      </c>
      <c r="G804" s="48" t="s">
        <v>18</v>
      </c>
      <c r="H804" s="48" t="s">
        <v>2795</v>
      </c>
      <c r="I804" s="73">
        <f>_xlfn.XLOOKUP(Tabla15[[#This Row],[cedula]],TCARRERA[CEDULA],TCARRERA[CATEGORIA DEL SERVIDOR],0)</f>
        <v>0</v>
      </c>
      <c r="J804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4" s="48" t="str">
        <f>IF(ISTEXT(Tabla15[[#This Row],[CARRERA]]),Tabla15[[#This Row],[CARRERA]],Tabla15[[#This Row],[STATUS]])</f>
        <v>TEMPORALES</v>
      </c>
      <c r="L804" s="57">
        <v>45000</v>
      </c>
      <c r="M804" s="61">
        <v>1148.33</v>
      </c>
      <c r="N804" s="57">
        <v>1368</v>
      </c>
      <c r="O804" s="57">
        <v>1291.5</v>
      </c>
      <c r="P804" s="25">
        <f>Tabla15[[#This Row],[sbruto]]-Tabla15[[#This Row],[ISR]]-Tabla15[[#This Row],[SFS]]-Tabla15[[#This Row],[AFP]]-Tabla15[[#This Row],[sneto]]</f>
        <v>25</v>
      </c>
      <c r="Q804" s="25">
        <v>41167.17</v>
      </c>
      <c r="R804" s="48" t="str">
        <f>_xlfn.XLOOKUP(Tabla15[[#This Row],[cedula]],Tabla8[Numero Documento],Tabla8[Gen])</f>
        <v>F</v>
      </c>
      <c r="S804" s="48" t="str">
        <f>_xlfn.XLOOKUP(Tabla15[[#This Row],[cedula]],Tabla8[Numero Documento],Tabla8[Lugar Funciones Codigo])</f>
        <v>01.83.02.00.03</v>
      </c>
    </row>
    <row r="805" spans="1:19">
      <c r="A805" s="48" t="s">
        <v>2538</v>
      </c>
      <c r="B805" s="48" t="s">
        <v>2917</v>
      </c>
      <c r="C805" s="48" t="s">
        <v>2570</v>
      </c>
      <c r="D805" s="48" t="str">
        <f>Tabla15[[#This Row],[cedula]]&amp;Tabla15[[#This Row],[prog]]&amp;LEFT(Tabla15[[#This Row],[TIPO]],3)</f>
        <v>4022794259201TEM</v>
      </c>
      <c r="E805" s="48" t="s">
        <v>2916</v>
      </c>
      <c r="F805" s="48" t="s">
        <v>2918</v>
      </c>
      <c r="G805" s="48" t="s">
        <v>18</v>
      </c>
      <c r="H805" s="48" t="s">
        <v>2795</v>
      </c>
      <c r="I805" s="73">
        <f>_xlfn.XLOOKUP(Tabla15[[#This Row],[cedula]],TCARRERA[CEDULA],TCARRERA[CATEGORIA DEL SERVIDOR],0)</f>
        <v>0</v>
      </c>
      <c r="J80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5" s="48" t="str">
        <f>IF(ISTEXT(Tabla15[[#This Row],[CARRERA]]),Tabla15[[#This Row],[CARRERA]],Tabla15[[#This Row],[STATUS]])</f>
        <v>TEMPORALES</v>
      </c>
      <c r="L805" s="57">
        <v>35000</v>
      </c>
      <c r="M805" s="61"/>
      <c r="N805" s="60">
        <v>1064</v>
      </c>
      <c r="O805" s="60">
        <v>1004.5</v>
      </c>
      <c r="P805" s="25">
        <f>Tabla15[[#This Row],[sbruto]]-Tabla15[[#This Row],[ISR]]-Tabla15[[#This Row],[SFS]]-Tabla15[[#This Row],[AFP]]-Tabla15[[#This Row],[sneto]]</f>
        <v>25</v>
      </c>
      <c r="Q805" s="25">
        <v>32906.5</v>
      </c>
      <c r="R805" s="48" t="str">
        <f>_xlfn.XLOOKUP(Tabla15[[#This Row],[cedula]],Tabla8[Numero Documento],Tabla8[Gen])</f>
        <v>M</v>
      </c>
      <c r="S805" s="48" t="str">
        <f>_xlfn.XLOOKUP(Tabla15[[#This Row],[cedula]],Tabla8[Numero Documento],Tabla8[Lugar Funciones Codigo])</f>
        <v>01.83.02.00.03</v>
      </c>
    </row>
    <row r="806" spans="1:19" hidden="1">
      <c r="A806" s="48" t="s">
        <v>2539</v>
      </c>
      <c r="B806" s="48" t="s">
        <v>2738</v>
      </c>
      <c r="C806" s="48" t="s">
        <v>2574</v>
      </c>
      <c r="D806" s="48" t="str">
        <f>Tabla15[[#This Row],[cedula]]&amp;Tabla15[[#This Row],[prog]]&amp;LEFT(Tabla15[[#This Row],[TIPO]],3)</f>
        <v>0310525799613FIJ</v>
      </c>
      <c r="E806" s="48" t="s">
        <v>2710</v>
      </c>
      <c r="F806" s="48" t="s">
        <v>10</v>
      </c>
      <c r="G806" s="48" t="s">
        <v>18</v>
      </c>
      <c r="H806" s="48" t="s">
        <v>11</v>
      </c>
      <c r="I806" s="73">
        <f>_xlfn.XLOOKUP(Tabla15[[#This Row],[cedula]],TCARRERA[CEDULA],TCARRERA[CATEGORIA DEL SERVIDOR],0)</f>
        <v>0</v>
      </c>
      <c r="J80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6" s="48" t="str">
        <f>IF(ISTEXT(Tabla15[[#This Row],[CARRERA]]),Tabla15[[#This Row],[CARRERA]],Tabla15[[#This Row],[STATUS]])</f>
        <v>ESTATUTO SIMPLIFICADO</v>
      </c>
      <c r="L806" s="57">
        <v>25000</v>
      </c>
      <c r="M806" s="59"/>
      <c r="N806" s="60">
        <v>760</v>
      </c>
      <c r="O806" s="60">
        <v>717.5</v>
      </c>
      <c r="P806" s="25">
        <f>Tabla15[[#This Row],[sbruto]]-Tabla15[[#This Row],[ISR]]-Tabla15[[#This Row],[SFS]]-Tabla15[[#This Row],[AFP]]-Tabla15[[#This Row],[sneto]]</f>
        <v>25</v>
      </c>
      <c r="Q806" s="25">
        <v>23497.5</v>
      </c>
      <c r="R806" s="48" t="str">
        <f>_xlfn.XLOOKUP(Tabla15[[#This Row],[cedula]],Tabla8[Numero Documento],Tabla8[Gen])</f>
        <v>F</v>
      </c>
      <c r="S806" s="48" t="str">
        <f>_xlfn.XLOOKUP(Tabla15[[#This Row],[cedula]],Tabla8[Numero Documento],Tabla8[Lugar Funciones Codigo])</f>
        <v>01.83.02.00.03</v>
      </c>
    </row>
    <row r="807" spans="1:19">
      <c r="A807" s="48" t="s">
        <v>2538</v>
      </c>
      <c r="B807" s="48" t="s">
        <v>2807</v>
      </c>
      <c r="C807" s="48" t="s">
        <v>2570</v>
      </c>
      <c r="D807" s="48" t="str">
        <f>Tabla15[[#This Row],[cedula]]&amp;Tabla15[[#This Row],[prog]]&amp;LEFT(Tabla15[[#This Row],[TIPO]],3)</f>
        <v>0310471676001TEM</v>
      </c>
      <c r="E807" s="48" t="s">
        <v>2806</v>
      </c>
      <c r="F807" s="48" t="s">
        <v>75</v>
      </c>
      <c r="G807" s="48" t="s">
        <v>18</v>
      </c>
      <c r="H807" s="48" t="s">
        <v>2795</v>
      </c>
      <c r="I807" s="73">
        <f>_xlfn.XLOOKUP(Tabla15[[#This Row],[cedula]],TCARRERA[CEDULA],TCARRERA[CATEGORIA DEL SERVIDOR],0)</f>
        <v>0</v>
      </c>
      <c r="J807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7" s="48" t="str">
        <f>IF(ISTEXT(Tabla15[[#This Row],[CARRERA]]),Tabla15[[#This Row],[CARRERA]],Tabla15[[#This Row],[STATUS]])</f>
        <v>TEMPORALES</v>
      </c>
      <c r="L807" s="57">
        <v>25000</v>
      </c>
      <c r="M807" s="58"/>
      <c r="N807" s="57">
        <v>760</v>
      </c>
      <c r="O807" s="57">
        <v>717.5</v>
      </c>
      <c r="P807" s="25">
        <f>Tabla15[[#This Row],[sbruto]]-Tabla15[[#This Row],[ISR]]-Tabla15[[#This Row],[SFS]]-Tabla15[[#This Row],[AFP]]-Tabla15[[#This Row],[sneto]]</f>
        <v>25</v>
      </c>
      <c r="Q807" s="25">
        <v>23497.5</v>
      </c>
      <c r="R807" s="48" t="str">
        <f>_xlfn.XLOOKUP(Tabla15[[#This Row],[cedula]],Tabla8[Numero Documento],Tabla8[Gen])</f>
        <v>M</v>
      </c>
      <c r="S807" s="48" t="str">
        <f>_xlfn.XLOOKUP(Tabla15[[#This Row],[cedula]],Tabla8[Numero Documento],Tabla8[Lugar Funciones Codigo])</f>
        <v>01.83.02.00.03</v>
      </c>
    </row>
    <row r="808" spans="1:19" hidden="1">
      <c r="A808" s="48" t="s">
        <v>2539</v>
      </c>
      <c r="B808" s="48" t="s">
        <v>2233</v>
      </c>
      <c r="C808" s="48" t="s">
        <v>2574</v>
      </c>
      <c r="D808" s="48" t="str">
        <f>Tabla15[[#This Row],[cedula]]&amp;Tabla15[[#This Row],[prog]]&amp;LEFT(Tabla15[[#This Row],[TIPO]],3)</f>
        <v>0310099915413FIJ</v>
      </c>
      <c r="E808" s="48" t="s">
        <v>66</v>
      </c>
      <c r="F808" s="48" t="s">
        <v>67</v>
      </c>
      <c r="G808" s="48" t="s">
        <v>18</v>
      </c>
      <c r="H808" s="48" t="s">
        <v>11</v>
      </c>
      <c r="I808" s="73">
        <f>_xlfn.XLOOKUP(Tabla15[[#This Row],[cedula]],TCARRERA[CEDULA],TCARRERA[CATEGORIA DEL SERVIDOR],0)</f>
        <v>0</v>
      </c>
      <c r="J80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08" s="48" t="str">
        <f>IF(ISTEXT(Tabla15[[#This Row],[CARRERA]]),Tabla15[[#This Row],[CARRERA]],Tabla15[[#This Row],[STATUS]])</f>
        <v>FIJO</v>
      </c>
      <c r="L808" s="57">
        <v>20000</v>
      </c>
      <c r="M808" s="57"/>
      <c r="N808" s="57">
        <v>608</v>
      </c>
      <c r="O808" s="57">
        <v>574</v>
      </c>
      <c r="P808" s="25">
        <f>Tabla15[[#This Row],[sbruto]]-Tabla15[[#This Row],[ISR]]-Tabla15[[#This Row],[SFS]]-Tabla15[[#This Row],[AFP]]-Tabla15[[#This Row],[sneto]]</f>
        <v>75</v>
      </c>
      <c r="Q808" s="25">
        <v>18743</v>
      </c>
      <c r="R808" s="48" t="str">
        <f>_xlfn.XLOOKUP(Tabla15[[#This Row],[cedula]],Tabla8[Numero Documento],Tabla8[Gen])</f>
        <v>M</v>
      </c>
      <c r="S808" s="48" t="str">
        <f>_xlfn.XLOOKUP(Tabla15[[#This Row],[cedula]],Tabla8[Numero Documento],Tabla8[Lugar Funciones Codigo])</f>
        <v>01.83.02.00.03</v>
      </c>
    </row>
    <row r="809" spans="1:19" hidden="1">
      <c r="A809" s="48" t="s">
        <v>2539</v>
      </c>
      <c r="B809" s="48" t="s">
        <v>2160</v>
      </c>
      <c r="C809" s="48" t="s">
        <v>2574</v>
      </c>
      <c r="D809" s="48" t="str">
        <f>Tabla15[[#This Row],[cedula]]&amp;Tabla15[[#This Row],[prog]]&amp;LEFT(Tabla15[[#This Row],[TIPO]],3)</f>
        <v>0310243854013FIJ</v>
      </c>
      <c r="E809" s="48" t="s">
        <v>31</v>
      </c>
      <c r="F809" s="48" t="s">
        <v>32</v>
      </c>
      <c r="G809" s="48" t="s">
        <v>18</v>
      </c>
      <c r="H809" s="48" t="s">
        <v>11</v>
      </c>
      <c r="I809" s="73">
        <f>_xlfn.XLOOKUP(Tabla15[[#This Row],[cedula]],TCARRERA[CEDULA],TCARRERA[CATEGORIA DEL SERVIDOR],0)</f>
        <v>0</v>
      </c>
      <c r="J80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09" s="48" t="str">
        <f>IF(ISTEXT(Tabla15[[#This Row],[CARRERA]]),Tabla15[[#This Row],[CARRERA]],Tabla15[[#This Row],[STATUS]])</f>
        <v>FIJO</v>
      </c>
      <c r="L809" s="57">
        <v>17710</v>
      </c>
      <c r="M809" s="61"/>
      <c r="N809" s="57">
        <v>538.38</v>
      </c>
      <c r="O809" s="57">
        <v>508.28</v>
      </c>
      <c r="P809" s="25">
        <f>Tabla15[[#This Row],[sbruto]]-Tabla15[[#This Row],[ISR]]-Tabla15[[#This Row],[SFS]]-Tabla15[[#This Row],[AFP]]-Tabla15[[#This Row],[sneto]]</f>
        <v>725</v>
      </c>
      <c r="Q809" s="25">
        <v>15938.34</v>
      </c>
      <c r="R809" s="48" t="str">
        <f>_xlfn.XLOOKUP(Tabla15[[#This Row],[cedula]],Tabla8[Numero Documento],Tabla8[Gen])</f>
        <v>M</v>
      </c>
      <c r="S809" s="48" t="str">
        <f>_xlfn.XLOOKUP(Tabla15[[#This Row],[cedula]],Tabla8[Numero Documento],Tabla8[Lugar Funciones Codigo])</f>
        <v>01.83.02.00.03</v>
      </c>
    </row>
    <row r="810" spans="1:19" hidden="1">
      <c r="A810" s="48" t="s">
        <v>2539</v>
      </c>
      <c r="B810" s="48" t="s">
        <v>2118</v>
      </c>
      <c r="C810" s="48" t="s">
        <v>2574</v>
      </c>
      <c r="D810" s="48" t="str">
        <f>Tabla15[[#This Row],[cedula]]&amp;Tabla15[[#This Row],[prog]]&amp;LEFT(Tabla15[[#This Row],[TIPO]],3)</f>
        <v>0310418364913FIJ</v>
      </c>
      <c r="E810" s="48" t="s">
        <v>23</v>
      </c>
      <c r="F810" s="48" t="s">
        <v>24</v>
      </c>
      <c r="G810" s="48" t="s">
        <v>18</v>
      </c>
      <c r="H810" s="48" t="s">
        <v>11</v>
      </c>
      <c r="I810" s="73">
        <f>_xlfn.XLOOKUP(Tabla15[[#This Row],[cedula]],TCARRERA[CEDULA],TCARRERA[CATEGORIA DEL SERVIDOR],0)</f>
        <v>0</v>
      </c>
      <c r="J81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10" s="48" t="str">
        <f>IF(ISTEXT(Tabla15[[#This Row],[CARRERA]]),Tabla15[[#This Row],[CARRERA]],Tabla15[[#This Row],[STATUS]])</f>
        <v>FIJO</v>
      </c>
      <c r="L810" s="57">
        <v>16500</v>
      </c>
      <c r="M810" s="61"/>
      <c r="N810" s="60">
        <v>501.6</v>
      </c>
      <c r="O810" s="60">
        <v>473.55</v>
      </c>
      <c r="P810" s="25">
        <f>Tabla15[[#This Row],[sbruto]]-Tabla15[[#This Row],[ISR]]-Tabla15[[#This Row],[SFS]]-Tabla15[[#This Row],[AFP]]-Tabla15[[#This Row],[sneto]]</f>
        <v>75</v>
      </c>
      <c r="Q810" s="25">
        <v>15449.85</v>
      </c>
      <c r="R810" s="48" t="str">
        <f>_xlfn.XLOOKUP(Tabla15[[#This Row],[cedula]],Tabla8[Numero Documento],Tabla8[Gen])</f>
        <v>F</v>
      </c>
      <c r="S810" s="48" t="str">
        <f>_xlfn.XLOOKUP(Tabla15[[#This Row],[cedula]],Tabla8[Numero Documento],Tabla8[Lugar Funciones Codigo])</f>
        <v>01.83.02.00.03</v>
      </c>
    </row>
    <row r="811" spans="1:19" hidden="1">
      <c r="A811" s="48" t="s">
        <v>2539</v>
      </c>
      <c r="B811" s="48" t="s">
        <v>2123</v>
      </c>
      <c r="C811" s="48" t="s">
        <v>2574</v>
      </c>
      <c r="D811" s="48" t="str">
        <f>Tabla15[[#This Row],[cedula]]&amp;Tabla15[[#This Row],[prog]]&amp;LEFT(Tabla15[[#This Row],[TIPO]],3)</f>
        <v>0310324892213FIJ</v>
      </c>
      <c r="E811" s="48" t="s">
        <v>1069</v>
      </c>
      <c r="F811" s="48" t="s">
        <v>1070</v>
      </c>
      <c r="G811" s="48" t="s">
        <v>18</v>
      </c>
      <c r="H811" s="48" t="s">
        <v>11</v>
      </c>
      <c r="I811" s="73">
        <f>_xlfn.XLOOKUP(Tabla15[[#This Row],[cedula]],TCARRERA[CEDULA],TCARRERA[CATEGORIA DEL SERVIDOR],0)</f>
        <v>0</v>
      </c>
      <c r="J81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48" t="str">
        <f>IF(ISTEXT(Tabla15[[#This Row],[CARRERA]]),Tabla15[[#This Row],[CARRERA]],Tabla15[[#This Row],[STATUS]])</f>
        <v>FIJO</v>
      </c>
      <c r="L811" s="57">
        <v>16500</v>
      </c>
      <c r="M811" s="61"/>
      <c r="N811" s="60">
        <v>501.6</v>
      </c>
      <c r="O811" s="60">
        <v>473.55</v>
      </c>
      <c r="P811" s="25">
        <f>Tabla15[[#This Row],[sbruto]]-Tabla15[[#This Row],[ISR]]-Tabla15[[#This Row],[SFS]]-Tabla15[[#This Row],[AFP]]-Tabla15[[#This Row],[sneto]]</f>
        <v>25</v>
      </c>
      <c r="Q811" s="25">
        <v>15499.85</v>
      </c>
      <c r="R811" s="48" t="str">
        <f>_xlfn.XLOOKUP(Tabla15[[#This Row],[cedula]],Tabla8[Numero Documento],Tabla8[Gen])</f>
        <v>M</v>
      </c>
      <c r="S811" s="48" t="str">
        <f>_xlfn.XLOOKUP(Tabla15[[#This Row],[cedula]],Tabla8[Numero Documento],Tabla8[Lugar Funciones Codigo])</f>
        <v>01.83.02.00.03</v>
      </c>
    </row>
    <row r="812" spans="1:19" hidden="1">
      <c r="A812" s="48" t="s">
        <v>2539</v>
      </c>
      <c r="B812" s="48" t="s">
        <v>2186</v>
      </c>
      <c r="C812" s="48" t="s">
        <v>2574</v>
      </c>
      <c r="D812" s="48" t="str">
        <f>Tabla15[[#This Row],[cedula]]&amp;Tabla15[[#This Row],[prog]]&amp;LEFT(Tabla15[[#This Row],[TIPO]],3)</f>
        <v>0310215662113FIJ</v>
      </c>
      <c r="E812" s="48" t="s">
        <v>41</v>
      </c>
      <c r="F812" s="48" t="s">
        <v>24</v>
      </c>
      <c r="G812" s="48" t="s">
        <v>18</v>
      </c>
      <c r="H812" s="48" t="s">
        <v>11</v>
      </c>
      <c r="I812" s="73">
        <f>_xlfn.XLOOKUP(Tabla15[[#This Row],[cedula]],TCARRERA[CEDULA],TCARRERA[CATEGORIA DEL SERVIDOR],0)</f>
        <v>0</v>
      </c>
      <c r="J81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12" s="48" t="str">
        <f>IF(ISTEXT(Tabla15[[#This Row],[CARRERA]]),Tabla15[[#This Row],[CARRERA]],Tabla15[[#This Row],[STATUS]])</f>
        <v>FIJO</v>
      </c>
      <c r="L812" s="57">
        <v>16500</v>
      </c>
      <c r="M812" s="60"/>
      <c r="N812" s="57">
        <v>501.6</v>
      </c>
      <c r="O812" s="57">
        <v>473.55</v>
      </c>
      <c r="P812" s="25">
        <f>Tabla15[[#This Row],[sbruto]]-Tabla15[[#This Row],[ISR]]-Tabla15[[#This Row],[SFS]]-Tabla15[[#This Row],[AFP]]-Tabla15[[#This Row],[sneto]]</f>
        <v>375</v>
      </c>
      <c r="Q812" s="25">
        <v>15149.85</v>
      </c>
      <c r="R812" s="48" t="str">
        <f>_xlfn.XLOOKUP(Tabla15[[#This Row],[cedula]],Tabla8[Numero Documento],Tabla8[Gen])</f>
        <v>M</v>
      </c>
      <c r="S812" s="48" t="str">
        <f>_xlfn.XLOOKUP(Tabla15[[#This Row],[cedula]],Tabla8[Numero Documento],Tabla8[Lugar Funciones Codigo])</f>
        <v>01.83.02.00.03</v>
      </c>
    </row>
    <row r="813" spans="1:19" hidden="1">
      <c r="A813" s="48" t="s">
        <v>2539</v>
      </c>
      <c r="B813" s="48" t="s">
        <v>2187</v>
      </c>
      <c r="C813" s="48" t="s">
        <v>2574</v>
      </c>
      <c r="D813" s="48" t="str">
        <f>Tabla15[[#This Row],[cedula]]&amp;Tabla15[[#This Row],[prog]]&amp;LEFT(Tabla15[[#This Row],[TIPO]],3)</f>
        <v>0310114763913FIJ</v>
      </c>
      <c r="E813" s="48" t="s">
        <v>2773</v>
      </c>
      <c r="F813" s="48" t="s">
        <v>43</v>
      </c>
      <c r="G813" s="48" t="s">
        <v>18</v>
      </c>
      <c r="H813" s="48" t="s">
        <v>11</v>
      </c>
      <c r="I813" s="73">
        <f>_xlfn.XLOOKUP(Tabla15[[#This Row],[cedula]],TCARRERA[CEDULA],TCARRERA[CATEGORIA DEL SERVIDOR],0)</f>
        <v>0</v>
      </c>
      <c r="J81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13" s="48" t="str">
        <f>IF(ISTEXT(Tabla15[[#This Row],[CARRERA]]),Tabla15[[#This Row],[CARRERA]],Tabla15[[#This Row],[STATUS]])</f>
        <v>FIJO</v>
      </c>
      <c r="L813" s="57">
        <v>16500</v>
      </c>
      <c r="M813" s="60"/>
      <c r="N813" s="57">
        <v>501.6</v>
      </c>
      <c r="O813" s="57">
        <v>473.55</v>
      </c>
      <c r="P813" s="25">
        <f>Tabla15[[#This Row],[sbruto]]-Tabla15[[#This Row],[ISR]]-Tabla15[[#This Row],[SFS]]-Tabla15[[#This Row],[AFP]]-Tabla15[[#This Row],[sneto]]</f>
        <v>375</v>
      </c>
      <c r="Q813" s="25">
        <v>15149.85</v>
      </c>
      <c r="R813" s="48" t="str">
        <f>_xlfn.XLOOKUP(Tabla15[[#This Row],[cedula]],Tabla8[Numero Documento],Tabla8[Gen])</f>
        <v>M</v>
      </c>
      <c r="S813" s="48" t="str">
        <f>_xlfn.XLOOKUP(Tabla15[[#This Row],[cedula]],Tabla8[Numero Documento],Tabla8[Lugar Funciones Codigo])</f>
        <v>01.83.02.00.03</v>
      </c>
    </row>
    <row r="814" spans="1:19" hidden="1">
      <c r="A814" s="48" t="s">
        <v>2539</v>
      </c>
      <c r="B814" s="48" t="s">
        <v>1336</v>
      </c>
      <c r="C814" s="48" t="s">
        <v>2574</v>
      </c>
      <c r="D814" s="48" t="str">
        <f>Tabla15[[#This Row],[cedula]]&amp;Tabla15[[#This Row],[prog]]&amp;LEFT(Tabla15[[#This Row],[TIPO]],3)</f>
        <v>0310243285713FIJ</v>
      </c>
      <c r="E814" s="48" t="s">
        <v>58</v>
      </c>
      <c r="F814" s="48" t="s">
        <v>59</v>
      </c>
      <c r="G814" s="48" t="s">
        <v>18</v>
      </c>
      <c r="H814" s="48" t="s">
        <v>11</v>
      </c>
      <c r="I814" s="73" t="str">
        <f>_xlfn.XLOOKUP(Tabla15[[#This Row],[cedula]],TCARRERA[CEDULA],TCARRERA[CATEGORIA DEL SERVIDOR],0)</f>
        <v>CARRERA ADMINISTRATIVA</v>
      </c>
      <c r="J81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14" s="48" t="str">
        <f>IF(ISTEXT(Tabla15[[#This Row],[CARRERA]]),Tabla15[[#This Row],[CARRERA]],Tabla15[[#This Row],[STATUS]])</f>
        <v>CARRERA ADMINISTRATIVA</v>
      </c>
      <c r="L814" s="57">
        <v>16500</v>
      </c>
      <c r="M814" s="61"/>
      <c r="N814" s="57">
        <v>501.6</v>
      </c>
      <c r="O814" s="57">
        <v>473.55</v>
      </c>
      <c r="P814" s="25">
        <f>Tabla15[[#This Row],[sbruto]]-Tabla15[[#This Row],[ISR]]-Tabla15[[#This Row],[SFS]]-Tabla15[[#This Row],[AFP]]-Tabla15[[#This Row],[sneto]]</f>
        <v>1587.4500000000007</v>
      </c>
      <c r="Q814" s="25">
        <v>13937.4</v>
      </c>
      <c r="R814" s="48" t="str">
        <f>_xlfn.XLOOKUP(Tabla15[[#This Row],[cedula]],Tabla8[Numero Documento],Tabla8[Gen])</f>
        <v>F</v>
      </c>
      <c r="S814" s="48" t="str">
        <f>_xlfn.XLOOKUP(Tabla15[[#This Row],[cedula]],Tabla8[Numero Documento],Tabla8[Lugar Funciones Codigo])</f>
        <v>01.83.02.00.03</v>
      </c>
    </row>
    <row r="815" spans="1:19" hidden="1">
      <c r="A815" s="48" t="s">
        <v>2539</v>
      </c>
      <c r="B815" s="48" t="s">
        <v>1345</v>
      </c>
      <c r="C815" s="48" t="s">
        <v>2574</v>
      </c>
      <c r="D815" s="48" t="str">
        <f>Tabla15[[#This Row],[cedula]]&amp;Tabla15[[#This Row],[prog]]&amp;LEFT(Tabla15[[#This Row],[TIPO]],3)</f>
        <v>0950016992613FIJ</v>
      </c>
      <c r="E815" s="48" t="s">
        <v>61</v>
      </c>
      <c r="F815" s="48" t="s">
        <v>34</v>
      </c>
      <c r="G815" s="48" t="s">
        <v>18</v>
      </c>
      <c r="H815" s="48" t="s">
        <v>11</v>
      </c>
      <c r="I815" s="73" t="str">
        <f>_xlfn.XLOOKUP(Tabla15[[#This Row],[cedula]],TCARRERA[CEDULA],TCARRERA[CATEGORIA DEL SERVIDOR],0)</f>
        <v>CARRERA ADMINISTRATIVA</v>
      </c>
      <c r="J81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15" s="48" t="str">
        <f>IF(ISTEXT(Tabla15[[#This Row],[CARRERA]]),Tabla15[[#This Row],[CARRERA]],Tabla15[[#This Row],[STATUS]])</f>
        <v>CARRERA ADMINISTRATIVA</v>
      </c>
      <c r="L815" s="57">
        <v>16500</v>
      </c>
      <c r="M815" s="60"/>
      <c r="N815" s="57">
        <v>501.6</v>
      </c>
      <c r="O815" s="57">
        <v>473.55</v>
      </c>
      <c r="P815" s="25">
        <f>Tabla15[[#This Row],[sbruto]]-Tabla15[[#This Row],[ISR]]-Tabla15[[#This Row],[SFS]]-Tabla15[[#This Row],[AFP]]-Tabla15[[#This Row],[sneto]]</f>
        <v>75</v>
      </c>
      <c r="Q815" s="25">
        <v>15449.85</v>
      </c>
      <c r="R815" s="48" t="str">
        <f>_xlfn.XLOOKUP(Tabla15[[#This Row],[cedula]],Tabla8[Numero Documento],Tabla8[Gen])</f>
        <v>F</v>
      </c>
      <c r="S815" s="48" t="str">
        <f>_xlfn.XLOOKUP(Tabla15[[#This Row],[cedula]],Tabla8[Numero Documento],Tabla8[Lugar Funciones Codigo])</f>
        <v>01.83.02.00.03</v>
      </c>
    </row>
    <row r="816" spans="1:19" hidden="1">
      <c r="A816" s="48" t="s">
        <v>2539</v>
      </c>
      <c r="B816" s="48" t="s">
        <v>1347</v>
      </c>
      <c r="C816" s="48" t="s">
        <v>2574</v>
      </c>
      <c r="D816" s="48" t="str">
        <f>Tabla15[[#This Row],[cedula]]&amp;Tabla15[[#This Row],[prog]]&amp;LEFT(Tabla15[[#This Row],[TIPO]],3)</f>
        <v>0310004856413FIJ</v>
      </c>
      <c r="E816" s="48" t="s">
        <v>64</v>
      </c>
      <c r="F816" s="48" t="s">
        <v>34</v>
      </c>
      <c r="G816" s="48" t="s">
        <v>18</v>
      </c>
      <c r="H816" s="48" t="s">
        <v>11</v>
      </c>
      <c r="I816" s="73" t="str">
        <f>_xlfn.XLOOKUP(Tabla15[[#This Row],[cedula]],TCARRERA[CEDULA],TCARRERA[CATEGORIA DEL SERVIDOR],0)</f>
        <v>CARRERA ADMINISTRATIVA</v>
      </c>
      <c r="J81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16" s="48" t="str">
        <f>IF(ISTEXT(Tabla15[[#This Row],[CARRERA]]),Tabla15[[#This Row],[CARRERA]],Tabla15[[#This Row],[STATUS]])</f>
        <v>CARRERA ADMINISTRATIVA</v>
      </c>
      <c r="L816" s="57">
        <v>16500</v>
      </c>
      <c r="M816" s="60"/>
      <c r="N816" s="57">
        <v>501.6</v>
      </c>
      <c r="O816" s="57">
        <v>473.55</v>
      </c>
      <c r="P816" s="25">
        <f>Tabla15[[#This Row],[sbruto]]-Tabla15[[#This Row],[ISR]]-Tabla15[[#This Row],[SFS]]-Tabla15[[#This Row],[AFP]]-Tabla15[[#This Row],[sneto]]</f>
        <v>75</v>
      </c>
      <c r="Q816" s="25">
        <v>15449.85</v>
      </c>
      <c r="R816" s="48" t="str">
        <f>_xlfn.XLOOKUP(Tabla15[[#This Row],[cedula]],Tabla8[Numero Documento],Tabla8[Gen])</f>
        <v>M</v>
      </c>
      <c r="S816" s="48" t="str">
        <f>_xlfn.XLOOKUP(Tabla15[[#This Row],[cedula]],Tabla8[Numero Documento],Tabla8[Lugar Funciones Codigo])</f>
        <v>01.83.02.00.03</v>
      </c>
    </row>
    <row r="817" spans="1:19" hidden="1">
      <c r="A817" s="48" t="s">
        <v>2539</v>
      </c>
      <c r="B817" s="48" t="s">
        <v>2100</v>
      </c>
      <c r="C817" s="48" t="s">
        <v>2574</v>
      </c>
      <c r="D817" s="48" t="str">
        <f>Tabla15[[#This Row],[cedula]]&amp;Tabla15[[#This Row],[prog]]&amp;LEFT(Tabla15[[#This Row],[TIPO]],3)</f>
        <v>0310155273913FIJ</v>
      </c>
      <c r="E817" s="48" t="s">
        <v>21</v>
      </c>
      <c r="F817" s="48" t="s">
        <v>22</v>
      </c>
      <c r="G817" s="48" t="s">
        <v>18</v>
      </c>
      <c r="H817" s="48" t="s">
        <v>11</v>
      </c>
      <c r="I817" s="73">
        <f>_xlfn.XLOOKUP(Tabla15[[#This Row],[cedula]],TCARRERA[CEDULA],TCARRERA[CATEGORIA DEL SERVIDOR],0)</f>
        <v>0</v>
      </c>
      <c r="J81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7" s="48" t="str">
        <f>IF(ISTEXT(Tabla15[[#This Row],[CARRERA]]),Tabla15[[#This Row],[CARRERA]],Tabla15[[#This Row],[STATUS]])</f>
        <v>ESTATUTO SIMPLIFICADO</v>
      </c>
      <c r="L817" s="57">
        <v>15000</v>
      </c>
      <c r="M817" s="58"/>
      <c r="N817" s="57">
        <v>456</v>
      </c>
      <c r="O817" s="57">
        <v>430.5</v>
      </c>
      <c r="P817" s="25">
        <f>Tabla15[[#This Row],[sbruto]]-Tabla15[[#This Row],[ISR]]-Tabla15[[#This Row],[SFS]]-Tabla15[[#This Row],[AFP]]-Tabla15[[#This Row],[sneto]]</f>
        <v>375</v>
      </c>
      <c r="Q817" s="25">
        <v>13738.5</v>
      </c>
      <c r="R817" s="48" t="str">
        <f>_xlfn.XLOOKUP(Tabla15[[#This Row],[cedula]],Tabla8[Numero Documento],Tabla8[Gen])</f>
        <v>M</v>
      </c>
      <c r="S817" s="48" t="str">
        <f>_xlfn.XLOOKUP(Tabla15[[#This Row],[cedula]],Tabla8[Numero Documento],Tabla8[Lugar Funciones Codigo])</f>
        <v>01.83.02.00.03</v>
      </c>
    </row>
    <row r="818" spans="1:19" hidden="1">
      <c r="A818" s="48" t="s">
        <v>2539</v>
      </c>
      <c r="B818" s="48" t="s">
        <v>1322</v>
      </c>
      <c r="C818" s="48" t="s">
        <v>2574</v>
      </c>
      <c r="D818" s="48" t="str">
        <f>Tabla15[[#This Row],[cedula]]&amp;Tabla15[[#This Row],[prog]]&amp;LEFT(Tabla15[[#This Row],[TIPO]],3)</f>
        <v>0310216583813FIJ</v>
      </c>
      <c r="E818" s="48" t="s">
        <v>37</v>
      </c>
      <c r="F818" s="48" t="s">
        <v>38</v>
      </c>
      <c r="G818" s="48" t="s">
        <v>18</v>
      </c>
      <c r="H818" s="48" t="s">
        <v>11</v>
      </c>
      <c r="I818" s="73" t="str">
        <f>_xlfn.XLOOKUP(Tabla15[[#This Row],[cedula]],TCARRERA[CEDULA],TCARRERA[CATEGORIA DEL SERVIDOR],0)</f>
        <v>CARRERA ADMINISTRATIVA</v>
      </c>
      <c r="J81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18" s="48" t="str">
        <f>IF(ISTEXT(Tabla15[[#This Row],[CARRERA]]),Tabla15[[#This Row],[CARRERA]],Tabla15[[#This Row],[STATUS]])</f>
        <v>CARRERA ADMINISTRATIVA</v>
      </c>
      <c r="L818" s="57">
        <v>14850</v>
      </c>
      <c r="M818" s="60"/>
      <c r="N818" s="57">
        <v>451.44</v>
      </c>
      <c r="O818" s="57">
        <v>426.2</v>
      </c>
      <c r="P818" s="25">
        <f>Tabla15[[#This Row],[sbruto]]-Tabla15[[#This Row],[ISR]]-Tabla15[[#This Row],[SFS]]-Tabla15[[#This Row],[AFP]]-Tabla15[[#This Row],[sneto]]</f>
        <v>474.99999999999818</v>
      </c>
      <c r="Q818" s="25">
        <v>13497.36</v>
      </c>
      <c r="R818" s="48" t="str">
        <f>_xlfn.XLOOKUP(Tabla15[[#This Row],[cedula]],Tabla8[Numero Documento],Tabla8[Gen])</f>
        <v>M</v>
      </c>
      <c r="S818" s="48" t="str">
        <f>_xlfn.XLOOKUP(Tabla15[[#This Row],[cedula]],Tabla8[Numero Documento],Tabla8[Lugar Funciones Codigo])</f>
        <v>01.83.02.00.03</v>
      </c>
    </row>
    <row r="819" spans="1:19" hidden="1">
      <c r="A819" s="48" t="s">
        <v>2539</v>
      </c>
      <c r="B819" s="48" t="s">
        <v>2135</v>
      </c>
      <c r="C819" s="48" t="s">
        <v>2574</v>
      </c>
      <c r="D819" s="48" t="str">
        <f>Tabla15[[#This Row],[cedula]]&amp;Tabla15[[#This Row],[prog]]&amp;LEFT(Tabla15[[#This Row],[TIPO]],3)</f>
        <v>4020892351213FIJ</v>
      </c>
      <c r="E819" s="48" t="s">
        <v>971</v>
      </c>
      <c r="F819" s="48" t="s">
        <v>42</v>
      </c>
      <c r="G819" s="48" t="s">
        <v>18</v>
      </c>
      <c r="H819" s="48" t="s">
        <v>11</v>
      </c>
      <c r="I819" s="73">
        <f>_xlfn.XLOOKUP(Tabla15[[#This Row],[cedula]],TCARRERA[CEDULA],TCARRERA[CATEGORIA DEL SERVIDOR],0)</f>
        <v>0</v>
      </c>
      <c r="J819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9" s="48" t="str">
        <f>IF(ISTEXT(Tabla15[[#This Row],[CARRERA]]),Tabla15[[#This Row],[CARRERA]],Tabla15[[#This Row],[STATUS]])</f>
        <v>ESTATUTO SIMPLIFICADO</v>
      </c>
      <c r="L819" s="57">
        <v>13200</v>
      </c>
      <c r="M819" s="58"/>
      <c r="N819" s="57">
        <v>401.28</v>
      </c>
      <c r="O819" s="57">
        <v>378.84</v>
      </c>
      <c r="P819" s="25">
        <f>Tabla15[[#This Row],[sbruto]]-Tabla15[[#This Row],[ISR]]-Tabla15[[#This Row],[SFS]]-Tabla15[[#This Row],[AFP]]-Tabla15[[#This Row],[sneto]]</f>
        <v>25</v>
      </c>
      <c r="Q819" s="25">
        <v>12394.88</v>
      </c>
      <c r="R819" s="48" t="str">
        <f>_xlfn.XLOOKUP(Tabla15[[#This Row],[cedula]],Tabla8[Numero Documento],Tabla8[Gen])</f>
        <v>M</v>
      </c>
      <c r="S819" s="48" t="str">
        <f>_xlfn.XLOOKUP(Tabla15[[#This Row],[cedula]],Tabla8[Numero Documento],Tabla8[Lugar Funciones Codigo])</f>
        <v>01.83.02.00.03</v>
      </c>
    </row>
    <row r="820" spans="1:19" hidden="1">
      <c r="A820" s="48" t="s">
        <v>2539</v>
      </c>
      <c r="B820" s="48" t="s">
        <v>2185</v>
      </c>
      <c r="C820" s="48" t="s">
        <v>2574</v>
      </c>
      <c r="D820" s="48" t="str">
        <f>Tabla15[[#This Row],[cedula]]&amp;Tabla15[[#This Row],[prog]]&amp;LEFT(Tabla15[[#This Row],[TIPO]],3)</f>
        <v>0310081644013FIJ</v>
      </c>
      <c r="E820" s="48" t="s">
        <v>1620</v>
      </c>
      <c r="F820" s="48" t="s">
        <v>22</v>
      </c>
      <c r="G820" s="48" t="s">
        <v>18</v>
      </c>
      <c r="H820" s="48" t="s">
        <v>11</v>
      </c>
      <c r="I820" s="73">
        <f>_xlfn.XLOOKUP(Tabla15[[#This Row],[cedula]],TCARRERA[CEDULA],TCARRERA[CATEGORIA DEL SERVIDOR],0)</f>
        <v>0</v>
      </c>
      <c r="J820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0" s="48" t="str">
        <f>IF(ISTEXT(Tabla15[[#This Row],[CARRERA]]),Tabla15[[#This Row],[CARRERA]],Tabla15[[#This Row],[STATUS]])</f>
        <v>ESTATUTO SIMPLIFICADO</v>
      </c>
      <c r="L820" s="57">
        <v>11400</v>
      </c>
      <c r="M820" s="58"/>
      <c r="N820" s="57">
        <v>346.56</v>
      </c>
      <c r="O820" s="57">
        <v>327.18</v>
      </c>
      <c r="P820" s="25">
        <f>Tabla15[[#This Row],[sbruto]]-Tabla15[[#This Row],[ISR]]-Tabla15[[#This Row],[SFS]]-Tabla15[[#This Row],[AFP]]-Tabla15[[#This Row],[sneto]]</f>
        <v>25</v>
      </c>
      <c r="Q820" s="25">
        <v>10701.26</v>
      </c>
      <c r="R820" s="48" t="str">
        <f>_xlfn.XLOOKUP(Tabla15[[#This Row],[cedula]],Tabla8[Numero Documento],Tabla8[Gen])</f>
        <v>M</v>
      </c>
      <c r="S820" s="48" t="str">
        <f>_xlfn.XLOOKUP(Tabla15[[#This Row],[cedula]],Tabla8[Numero Documento],Tabla8[Lugar Funciones Codigo])</f>
        <v>01.83.02.00.03</v>
      </c>
    </row>
    <row r="821" spans="1:19" hidden="1">
      <c r="A821" s="48" t="s">
        <v>2539</v>
      </c>
      <c r="B821" s="48" t="s">
        <v>2129</v>
      </c>
      <c r="C821" s="48" t="s">
        <v>2574</v>
      </c>
      <c r="D821" s="48" t="str">
        <f>Tabla15[[#This Row],[cedula]]&amp;Tabla15[[#This Row],[prog]]&amp;LEFT(Tabla15[[#This Row],[TIPO]],3)</f>
        <v>0310306278613FIJ</v>
      </c>
      <c r="E821" s="48" t="s">
        <v>26</v>
      </c>
      <c r="F821" s="48" t="s">
        <v>27</v>
      </c>
      <c r="G821" s="48" t="s">
        <v>18</v>
      </c>
      <c r="H821" s="48" t="s">
        <v>11</v>
      </c>
      <c r="I821" s="73">
        <f>_xlfn.XLOOKUP(Tabla15[[#This Row],[cedula]],TCARRERA[CEDULA],TCARRERA[CATEGORIA DEL SERVIDOR],0)</f>
        <v>0</v>
      </c>
      <c r="J82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48" t="str">
        <f>IF(ISTEXT(Tabla15[[#This Row],[CARRERA]]),Tabla15[[#This Row],[CARRERA]],Tabla15[[#This Row],[STATUS]])</f>
        <v>ESTATUTO SIMPLIFICADO</v>
      </c>
      <c r="L821" s="57">
        <v>11000</v>
      </c>
      <c r="M821" s="59"/>
      <c r="N821" s="57">
        <v>334.4</v>
      </c>
      <c r="O821" s="57">
        <v>315.7</v>
      </c>
      <c r="P821" s="25">
        <f>Tabla15[[#This Row],[sbruto]]-Tabla15[[#This Row],[ISR]]-Tabla15[[#This Row],[SFS]]-Tabla15[[#This Row],[AFP]]-Tabla15[[#This Row],[sneto]]</f>
        <v>25</v>
      </c>
      <c r="Q821" s="25">
        <v>10324.9</v>
      </c>
      <c r="R821" s="48" t="str">
        <f>_xlfn.XLOOKUP(Tabla15[[#This Row],[cedula]],Tabla8[Numero Documento],Tabla8[Gen])</f>
        <v>M</v>
      </c>
      <c r="S821" s="48" t="str">
        <f>_xlfn.XLOOKUP(Tabla15[[#This Row],[cedula]],Tabla8[Numero Documento],Tabla8[Lugar Funciones Codigo])</f>
        <v>01.83.02.00.03</v>
      </c>
    </row>
    <row r="822" spans="1:19" hidden="1">
      <c r="A822" s="48" t="s">
        <v>2539</v>
      </c>
      <c r="B822" s="48" t="s">
        <v>2176</v>
      </c>
      <c r="C822" s="48" t="s">
        <v>2574</v>
      </c>
      <c r="D822" s="48" t="str">
        <f>Tabla15[[#This Row],[cedula]]&amp;Tabla15[[#This Row],[prog]]&amp;LEFT(Tabla15[[#This Row],[TIPO]],3)</f>
        <v>0310293202113FIJ</v>
      </c>
      <c r="E822" s="48" t="s">
        <v>35</v>
      </c>
      <c r="F822" s="48" t="s">
        <v>36</v>
      </c>
      <c r="G822" s="48" t="s">
        <v>18</v>
      </c>
      <c r="H822" s="48" t="s">
        <v>11</v>
      </c>
      <c r="I822" s="73">
        <f>_xlfn.XLOOKUP(Tabla15[[#This Row],[cedula]],TCARRERA[CEDULA],TCARRERA[CATEGORIA DEL SERVIDOR],0)</f>
        <v>0</v>
      </c>
      <c r="J82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22" s="48" t="str">
        <f>IF(ISTEXT(Tabla15[[#This Row],[CARRERA]]),Tabla15[[#This Row],[CARRERA]],Tabla15[[#This Row],[STATUS]])</f>
        <v>FIJO</v>
      </c>
      <c r="L822" s="57">
        <v>11000</v>
      </c>
      <c r="M822" s="61"/>
      <c r="N822" s="60">
        <v>334.4</v>
      </c>
      <c r="O822" s="60">
        <v>315.7</v>
      </c>
      <c r="P822" s="25">
        <f>Tabla15[[#This Row],[sbruto]]-Tabla15[[#This Row],[ISR]]-Tabla15[[#This Row],[SFS]]-Tabla15[[#This Row],[AFP]]-Tabla15[[#This Row],[sneto]]</f>
        <v>25</v>
      </c>
      <c r="Q822" s="25">
        <v>10324.9</v>
      </c>
      <c r="R822" s="48" t="str">
        <f>_xlfn.XLOOKUP(Tabla15[[#This Row],[cedula]],Tabla8[Numero Documento],Tabla8[Gen])</f>
        <v>M</v>
      </c>
      <c r="S822" s="48" t="str">
        <f>_xlfn.XLOOKUP(Tabla15[[#This Row],[cedula]],Tabla8[Numero Documento],Tabla8[Lugar Funciones Codigo])</f>
        <v>01.83.02.00.03</v>
      </c>
    </row>
    <row r="823" spans="1:19" hidden="1">
      <c r="A823" s="48" t="s">
        <v>2539</v>
      </c>
      <c r="B823" s="48" t="s">
        <v>1327</v>
      </c>
      <c r="C823" s="48" t="s">
        <v>2574</v>
      </c>
      <c r="D823" s="48" t="str">
        <f>Tabla15[[#This Row],[cedula]]&amp;Tabla15[[#This Row],[prog]]&amp;LEFT(Tabla15[[#This Row],[TIPO]],3)</f>
        <v>0310089193013FIJ</v>
      </c>
      <c r="E823" s="48" t="s">
        <v>50</v>
      </c>
      <c r="F823" s="48" t="s">
        <v>8</v>
      </c>
      <c r="G823" s="48" t="s">
        <v>18</v>
      </c>
      <c r="H823" s="48" t="s">
        <v>11</v>
      </c>
      <c r="I823" s="73" t="str">
        <f>_xlfn.XLOOKUP(Tabla15[[#This Row],[cedula]],TCARRERA[CEDULA],TCARRERA[CATEGORIA DEL SERVIDOR],0)</f>
        <v>CARRERA ADMINISTRATIVA</v>
      </c>
      <c r="J823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3" s="48" t="str">
        <f>IF(ISTEXT(Tabla15[[#This Row],[CARRERA]]),Tabla15[[#This Row],[CARRERA]],Tabla15[[#This Row],[STATUS]])</f>
        <v>CARRERA ADMINISTRATIVA</v>
      </c>
      <c r="L823" s="57">
        <v>11000</v>
      </c>
      <c r="M823" s="61"/>
      <c r="N823" s="57">
        <v>334.4</v>
      </c>
      <c r="O823" s="57">
        <v>315.7</v>
      </c>
      <c r="P823" s="25">
        <f>Tabla15[[#This Row],[sbruto]]-Tabla15[[#This Row],[ISR]]-Tabla15[[#This Row],[SFS]]-Tabla15[[#This Row],[AFP]]-Tabla15[[#This Row],[sneto]]</f>
        <v>375</v>
      </c>
      <c r="Q823" s="25">
        <v>9974.9</v>
      </c>
      <c r="R823" s="48" t="str">
        <f>_xlfn.XLOOKUP(Tabla15[[#This Row],[cedula]],Tabla8[Numero Documento],Tabla8[Gen])</f>
        <v>F</v>
      </c>
      <c r="S823" s="48" t="str">
        <f>_xlfn.XLOOKUP(Tabla15[[#This Row],[cedula]],Tabla8[Numero Documento],Tabla8[Lugar Funciones Codigo])</f>
        <v>01.83.02.00.03</v>
      </c>
    </row>
    <row r="824" spans="1:19" hidden="1">
      <c r="A824" s="48" t="s">
        <v>2539</v>
      </c>
      <c r="B824" s="48" t="s">
        <v>2214</v>
      </c>
      <c r="C824" s="48" t="s">
        <v>2574</v>
      </c>
      <c r="D824" s="48" t="str">
        <f>Tabla15[[#This Row],[cedula]]&amp;Tabla15[[#This Row],[prog]]&amp;LEFT(Tabla15[[#This Row],[TIPO]],3)</f>
        <v>0310185535513FIJ</v>
      </c>
      <c r="E824" s="48" t="s">
        <v>57</v>
      </c>
      <c r="F824" s="48" t="s">
        <v>8</v>
      </c>
      <c r="G824" s="48" t="s">
        <v>18</v>
      </c>
      <c r="H824" s="48" t="s">
        <v>11</v>
      </c>
      <c r="I824" s="73">
        <f>_xlfn.XLOOKUP(Tabla15[[#This Row],[cedula]],TCARRERA[CEDULA],TCARRERA[CATEGORIA DEL SERVIDOR],0)</f>
        <v>0</v>
      </c>
      <c r="J82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4" s="48" t="str">
        <f>IF(ISTEXT(Tabla15[[#This Row],[CARRERA]]),Tabla15[[#This Row],[CARRERA]],Tabla15[[#This Row],[STATUS]])</f>
        <v>ESTATUTO SIMPLIFICADO</v>
      </c>
      <c r="L824" s="57">
        <v>11000</v>
      </c>
      <c r="M824" s="60"/>
      <c r="N824" s="57">
        <v>334.4</v>
      </c>
      <c r="O824" s="57">
        <v>315.7</v>
      </c>
      <c r="P824" s="25">
        <f>Tabla15[[#This Row],[sbruto]]-Tabla15[[#This Row],[ISR]]-Tabla15[[#This Row],[SFS]]-Tabla15[[#This Row],[AFP]]-Tabla15[[#This Row],[sneto]]</f>
        <v>75</v>
      </c>
      <c r="Q824" s="25">
        <v>10274.9</v>
      </c>
      <c r="R824" s="48" t="str">
        <f>_xlfn.XLOOKUP(Tabla15[[#This Row],[cedula]],Tabla8[Numero Documento],Tabla8[Gen])</f>
        <v>F</v>
      </c>
      <c r="S824" s="48" t="str">
        <f>_xlfn.XLOOKUP(Tabla15[[#This Row],[cedula]],Tabla8[Numero Documento],Tabla8[Lugar Funciones Codigo])</f>
        <v>01.83.02.00.03</v>
      </c>
    </row>
    <row r="825" spans="1:19" hidden="1">
      <c r="A825" s="48" t="s">
        <v>2539</v>
      </c>
      <c r="B825" s="48" t="s">
        <v>2790</v>
      </c>
      <c r="C825" s="48" t="s">
        <v>2574</v>
      </c>
      <c r="D825" s="48" t="str">
        <f>Tabla15[[#This Row],[cedula]]&amp;Tabla15[[#This Row],[prog]]&amp;LEFT(Tabla15[[#This Row],[TIPO]],3)</f>
        <v>0310324821113FIJ</v>
      </c>
      <c r="E825" s="48" t="s">
        <v>2789</v>
      </c>
      <c r="F825" s="48" t="s">
        <v>69</v>
      </c>
      <c r="G825" s="48" t="s">
        <v>18</v>
      </c>
      <c r="H825" s="48" t="s">
        <v>11</v>
      </c>
      <c r="I825" s="73">
        <f>_xlfn.XLOOKUP(Tabla15[[#This Row],[cedula]],TCARRERA[CEDULA],TCARRERA[CATEGORIA DEL SERVIDOR],0)</f>
        <v>0</v>
      </c>
      <c r="J82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25" s="48" t="str">
        <f>IF(ISTEXT(Tabla15[[#This Row],[CARRERA]]),Tabla15[[#This Row],[CARRERA]],Tabla15[[#This Row],[STATUS]])</f>
        <v>FIJO</v>
      </c>
      <c r="L825" s="57">
        <v>10000</v>
      </c>
      <c r="M825" s="61"/>
      <c r="N825" s="60">
        <v>304</v>
      </c>
      <c r="O825" s="60">
        <v>287</v>
      </c>
      <c r="P825" s="25">
        <f>Tabla15[[#This Row],[sbruto]]-Tabla15[[#This Row],[ISR]]-Tabla15[[#This Row],[SFS]]-Tabla15[[#This Row],[AFP]]-Tabla15[[#This Row],[sneto]]</f>
        <v>25</v>
      </c>
      <c r="Q825" s="25">
        <v>9384</v>
      </c>
      <c r="R825" s="48" t="str">
        <f>_xlfn.XLOOKUP(Tabla15[[#This Row],[cedula]],Tabla8[Numero Documento],Tabla8[Gen])</f>
        <v>F</v>
      </c>
      <c r="S825" s="48" t="str">
        <f>_xlfn.XLOOKUP(Tabla15[[#This Row],[cedula]],Tabla8[Numero Documento],Tabla8[Lugar Funciones Codigo])</f>
        <v>01.83.02.00.03</v>
      </c>
    </row>
    <row r="826" spans="1:19" hidden="1">
      <c r="A826" s="48" t="s">
        <v>2539</v>
      </c>
      <c r="B826" s="48" t="s">
        <v>2098</v>
      </c>
      <c r="C826" s="48" t="s">
        <v>2574</v>
      </c>
      <c r="D826" s="48" t="str">
        <f>Tabla15[[#This Row],[cedula]]&amp;Tabla15[[#This Row],[prog]]&amp;LEFT(Tabla15[[#This Row],[TIPO]],3)</f>
        <v>0310052992813FIJ</v>
      </c>
      <c r="E826" s="48" t="s">
        <v>19</v>
      </c>
      <c r="F826" s="48" t="s">
        <v>20</v>
      </c>
      <c r="G826" s="48" t="s">
        <v>18</v>
      </c>
      <c r="H826" s="48" t="s">
        <v>11</v>
      </c>
      <c r="I826" s="73">
        <f>_xlfn.XLOOKUP(Tabla15[[#This Row],[cedula]],TCARRERA[CEDULA],TCARRERA[CATEGORIA DEL SERVIDOR],0)</f>
        <v>0</v>
      </c>
      <c r="J82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26" s="48" t="str">
        <f>IF(ISTEXT(Tabla15[[#This Row],[CARRERA]]),Tabla15[[#This Row],[CARRERA]],Tabla15[[#This Row],[STATUS]])</f>
        <v>FIJO</v>
      </c>
      <c r="L826" s="57">
        <v>10000</v>
      </c>
      <c r="M826" s="61"/>
      <c r="N826" s="60">
        <v>304</v>
      </c>
      <c r="O826" s="60">
        <v>287</v>
      </c>
      <c r="P826" s="25">
        <f>Tabla15[[#This Row],[sbruto]]-Tabla15[[#This Row],[ISR]]-Tabla15[[#This Row],[SFS]]-Tabla15[[#This Row],[AFP]]-Tabla15[[#This Row],[sneto]]</f>
        <v>125</v>
      </c>
      <c r="Q826" s="25">
        <v>9284</v>
      </c>
      <c r="R826" s="48" t="str">
        <f>_xlfn.XLOOKUP(Tabla15[[#This Row],[cedula]],Tabla8[Numero Documento],Tabla8[Gen])</f>
        <v>F</v>
      </c>
      <c r="S826" s="48" t="str">
        <f>_xlfn.XLOOKUP(Tabla15[[#This Row],[cedula]],Tabla8[Numero Documento],Tabla8[Lugar Funciones Codigo])</f>
        <v>01.83.02.00.03</v>
      </c>
    </row>
    <row r="827" spans="1:19" hidden="1">
      <c r="A827" s="48" t="s">
        <v>2539</v>
      </c>
      <c r="B827" s="48" t="s">
        <v>2127</v>
      </c>
      <c r="C827" s="48" t="s">
        <v>2574</v>
      </c>
      <c r="D827" s="48" t="str">
        <f>Tabla15[[#This Row],[cedula]]&amp;Tabla15[[#This Row],[prog]]&amp;LEFT(Tabla15[[#This Row],[TIPO]],3)</f>
        <v>0310152365613FIJ</v>
      </c>
      <c r="E827" s="48" t="s">
        <v>25</v>
      </c>
      <c r="F827" s="48" t="s">
        <v>8</v>
      </c>
      <c r="G827" s="48" t="s">
        <v>18</v>
      </c>
      <c r="H827" s="48" t="s">
        <v>11</v>
      </c>
      <c r="I827" s="73">
        <f>_xlfn.XLOOKUP(Tabla15[[#This Row],[cedula]],TCARRERA[CEDULA],TCARRERA[CATEGORIA DEL SERVIDOR],0)</f>
        <v>0</v>
      </c>
      <c r="J82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7" s="48" t="str">
        <f>IF(ISTEXT(Tabla15[[#This Row],[CARRERA]]),Tabla15[[#This Row],[CARRERA]],Tabla15[[#This Row],[STATUS]])</f>
        <v>ESTATUTO SIMPLIFICADO</v>
      </c>
      <c r="L827" s="57">
        <v>10000</v>
      </c>
      <c r="M827" s="61"/>
      <c r="N827" s="57">
        <v>304</v>
      </c>
      <c r="O827" s="57">
        <v>287</v>
      </c>
      <c r="P827" s="25">
        <f>Tabla15[[#This Row],[sbruto]]-Tabla15[[#This Row],[ISR]]-Tabla15[[#This Row],[SFS]]-Tabla15[[#This Row],[AFP]]-Tabla15[[#This Row],[sneto]]</f>
        <v>75</v>
      </c>
      <c r="Q827" s="25">
        <v>9334</v>
      </c>
      <c r="R827" s="48" t="str">
        <f>_xlfn.XLOOKUP(Tabla15[[#This Row],[cedula]],Tabla8[Numero Documento],Tabla8[Gen])</f>
        <v>F</v>
      </c>
      <c r="S827" s="48" t="str">
        <f>_xlfn.XLOOKUP(Tabla15[[#This Row],[cedula]],Tabla8[Numero Documento],Tabla8[Lugar Funciones Codigo])</f>
        <v>01.83.02.00.03</v>
      </c>
    </row>
    <row r="828" spans="1:19" hidden="1">
      <c r="A828" s="48" t="s">
        <v>2539</v>
      </c>
      <c r="B828" s="48" t="s">
        <v>2136</v>
      </c>
      <c r="C828" s="48" t="s">
        <v>2574</v>
      </c>
      <c r="D828" s="48" t="str">
        <f>Tabla15[[#This Row],[cedula]]&amp;Tabla15[[#This Row],[prog]]&amp;LEFT(Tabla15[[#This Row],[TIPO]],3)</f>
        <v>0460024753213FIJ</v>
      </c>
      <c r="E828" s="48" t="s">
        <v>28</v>
      </c>
      <c r="F828" s="48" t="s">
        <v>8</v>
      </c>
      <c r="G828" s="48" t="s">
        <v>18</v>
      </c>
      <c r="H828" s="48" t="s">
        <v>11</v>
      </c>
      <c r="I828" s="73">
        <f>_xlfn.XLOOKUP(Tabla15[[#This Row],[cedula]],TCARRERA[CEDULA],TCARRERA[CATEGORIA DEL SERVIDOR],0)</f>
        <v>0</v>
      </c>
      <c r="J828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8" s="48" t="str">
        <f>IF(ISTEXT(Tabla15[[#This Row],[CARRERA]]),Tabla15[[#This Row],[CARRERA]],Tabla15[[#This Row],[STATUS]])</f>
        <v>ESTATUTO SIMPLIFICADO</v>
      </c>
      <c r="L828" s="57">
        <v>10000</v>
      </c>
      <c r="M828" s="58"/>
      <c r="N828" s="57">
        <v>304</v>
      </c>
      <c r="O828" s="57">
        <v>287</v>
      </c>
      <c r="P828" s="25">
        <f>Tabla15[[#This Row],[sbruto]]-Tabla15[[#This Row],[ISR]]-Tabla15[[#This Row],[SFS]]-Tabla15[[#This Row],[AFP]]-Tabla15[[#This Row],[sneto]]</f>
        <v>25</v>
      </c>
      <c r="Q828" s="25">
        <v>9384</v>
      </c>
      <c r="R828" s="48" t="str">
        <f>_xlfn.XLOOKUP(Tabla15[[#This Row],[cedula]],Tabla8[Numero Documento],Tabla8[Gen])</f>
        <v>F</v>
      </c>
      <c r="S828" s="48" t="str">
        <f>_xlfn.XLOOKUP(Tabla15[[#This Row],[cedula]],Tabla8[Numero Documento],Tabla8[Lugar Funciones Codigo])</f>
        <v>01.83.02.00.03</v>
      </c>
    </row>
    <row r="829" spans="1:19" hidden="1">
      <c r="A829" s="48" t="s">
        <v>2539</v>
      </c>
      <c r="B829" s="48" t="s">
        <v>2144</v>
      </c>
      <c r="C829" s="48" t="s">
        <v>2574</v>
      </c>
      <c r="D829" s="48" t="str">
        <f>Tabla15[[#This Row],[cedula]]&amp;Tabla15[[#This Row],[prog]]&amp;LEFT(Tabla15[[#This Row],[TIPO]],3)</f>
        <v>0310078995113FIJ</v>
      </c>
      <c r="E829" s="48" t="s">
        <v>29</v>
      </c>
      <c r="F829" s="48" t="s">
        <v>30</v>
      </c>
      <c r="G829" s="48" t="s">
        <v>18</v>
      </c>
      <c r="H829" s="48" t="s">
        <v>11</v>
      </c>
      <c r="I829" s="73">
        <f>_xlfn.XLOOKUP(Tabla15[[#This Row],[cedula]],TCARRERA[CEDULA],TCARRERA[CATEGORIA DEL SERVIDOR],0)</f>
        <v>0</v>
      </c>
      <c r="J829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9" s="48" t="str">
        <f>IF(ISTEXT(Tabla15[[#This Row],[CARRERA]]),Tabla15[[#This Row],[CARRERA]],Tabla15[[#This Row],[STATUS]])</f>
        <v>ESTATUTO SIMPLIFICADO</v>
      </c>
      <c r="L829" s="57">
        <v>10000</v>
      </c>
      <c r="M829" s="60"/>
      <c r="N829" s="57">
        <v>304</v>
      </c>
      <c r="O829" s="57">
        <v>287</v>
      </c>
      <c r="P829" s="25">
        <f>Tabla15[[#This Row],[sbruto]]-Tabla15[[#This Row],[ISR]]-Tabla15[[#This Row],[SFS]]-Tabla15[[#This Row],[AFP]]-Tabla15[[#This Row],[sneto]]</f>
        <v>375</v>
      </c>
      <c r="Q829" s="25">
        <v>9034</v>
      </c>
      <c r="R829" s="48" t="str">
        <f>_xlfn.XLOOKUP(Tabla15[[#This Row],[cedula]],Tabla8[Numero Documento],Tabla8[Gen])</f>
        <v>M</v>
      </c>
      <c r="S829" s="48" t="str">
        <f>_xlfn.XLOOKUP(Tabla15[[#This Row],[cedula]],Tabla8[Numero Documento],Tabla8[Lugar Funciones Codigo])</f>
        <v>01.83.02.00.03</v>
      </c>
    </row>
    <row r="830" spans="1:19" hidden="1">
      <c r="A830" s="48" t="s">
        <v>2539</v>
      </c>
      <c r="B830" s="48" t="s">
        <v>2164</v>
      </c>
      <c r="C830" s="48" t="s">
        <v>2574</v>
      </c>
      <c r="D830" s="48" t="str">
        <f>Tabla15[[#This Row],[cedula]]&amp;Tabla15[[#This Row],[prog]]&amp;LEFT(Tabla15[[#This Row],[TIPO]],3)</f>
        <v>0310458790613FIJ</v>
      </c>
      <c r="E830" s="48" t="s">
        <v>33</v>
      </c>
      <c r="F830" s="48" t="s">
        <v>34</v>
      </c>
      <c r="G830" s="48" t="s">
        <v>18</v>
      </c>
      <c r="H830" s="48" t="s">
        <v>11</v>
      </c>
      <c r="I830" s="73">
        <f>_xlfn.XLOOKUP(Tabla15[[#This Row],[cedula]],TCARRERA[CEDULA],TCARRERA[CATEGORIA DEL SERVIDOR],0)</f>
        <v>0</v>
      </c>
      <c r="J83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30" s="48" t="str">
        <f>IF(ISTEXT(Tabla15[[#This Row],[CARRERA]]),Tabla15[[#This Row],[CARRERA]],Tabla15[[#This Row],[STATUS]])</f>
        <v>FIJO</v>
      </c>
      <c r="L830" s="57">
        <v>10000</v>
      </c>
      <c r="M830" s="61"/>
      <c r="N830" s="57">
        <v>304</v>
      </c>
      <c r="O830" s="57">
        <v>287</v>
      </c>
      <c r="P830" s="25">
        <f>Tabla15[[#This Row],[sbruto]]-Tabla15[[#This Row],[ISR]]-Tabla15[[#This Row],[SFS]]-Tabla15[[#This Row],[AFP]]-Tabla15[[#This Row],[sneto]]</f>
        <v>25</v>
      </c>
      <c r="Q830" s="25">
        <v>9384</v>
      </c>
      <c r="R830" s="48" t="str">
        <f>_xlfn.XLOOKUP(Tabla15[[#This Row],[cedula]],Tabla8[Numero Documento],Tabla8[Gen])</f>
        <v>F</v>
      </c>
      <c r="S830" s="48" t="str">
        <f>_xlfn.XLOOKUP(Tabla15[[#This Row],[cedula]],Tabla8[Numero Documento],Tabla8[Lugar Funciones Codigo])</f>
        <v>01.83.02.00.03</v>
      </c>
    </row>
    <row r="831" spans="1:19" hidden="1">
      <c r="A831" s="48" t="s">
        <v>2539</v>
      </c>
      <c r="B831" s="48" t="s">
        <v>2184</v>
      </c>
      <c r="C831" s="48" t="s">
        <v>2574</v>
      </c>
      <c r="D831" s="48" t="str">
        <f>Tabla15[[#This Row],[cedula]]&amp;Tabla15[[#This Row],[prog]]&amp;LEFT(Tabla15[[#This Row],[TIPO]],3)</f>
        <v>0310224315513FIJ</v>
      </c>
      <c r="E831" s="48" t="s">
        <v>40</v>
      </c>
      <c r="F831" s="48" t="s">
        <v>27</v>
      </c>
      <c r="G831" s="48" t="s">
        <v>18</v>
      </c>
      <c r="H831" s="48" t="s">
        <v>11</v>
      </c>
      <c r="I831" s="73">
        <f>_xlfn.XLOOKUP(Tabla15[[#This Row],[cedula]],TCARRERA[CEDULA],TCARRERA[CATEGORIA DEL SERVIDOR],0)</f>
        <v>0</v>
      </c>
      <c r="J83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1" s="48" t="str">
        <f>IF(ISTEXT(Tabla15[[#This Row],[CARRERA]]),Tabla15[[#This Row],[CARRERA]],Tabla15[[#This Row],[STATUS]])</f>
        <v>ESTATUTO SIMPLIFICADO</v>
      </c>
      <c r="L831" s="57">
        <v>10000</v>
      </c>
      <c r="M831" s="60"/>
      <c r="N831" s="57">
        <v>304</v>
      </c>
      <c r="O831" s="57">
        <v>287</v>
      </c>
      <c r="P831" s="25">
        <f>Tabla15[[#This Row],[sbruto]]-Tabla15[[#This Row],[ISR]]-Tabla15[[#This Row],[SFS]]-Tabla15[[#This Row],[AFP]]-Tabla15[[#This Row],[sneto]]</f>
        <v>625</v>
      </c>
      <c r="Q831" s="25">
        <v>8784</v>
      </c>
      <c r="R831" s="48" t="str">
        <f>_xlfn.XLOOKUP(Tabla15[[#This Row],[cedula]],Tabla8[Numero Documento],Tabla8[Gen])</f>
        <v>M</v>
      </c>
      <c r="S831" s="48" t="str">
        <f>_xlfn.XLOOKUP(Tabla15[[#This Row],[cedula]],Tabla8[Numero Documento],Tabla8[Lugar Funciones Codigo])</f>
        <v>01.83.02.00.03</v>
      </c>
    </row>
    <row r="832" spans="1:19" hidden="1">
      <c r="A832" s="48" t="s">
        <v>2539</v>
      </c>
      <c r="B832" s="48" t="s">
        <v>2188</v>
      </c>
      <c r="C832" s="48" t="s">
        <v>2574</v>
      </c>
      <c r="D832" s="48" t="str">
        <f>Tabla15[[#This Row],[cedula]]&amp;Tabla15[[#This Row],[prog]]&amp;LEFT(Tabla15[[#This Row],[TIPO]],3)</f>
        <v>0310081311613FIJ</v>
      </c>
      <c r="E832" s="48" t="s">
        <v>44</v>
      </c>
      <c r="F832" s="48" t="s">
        <v>45</v>
      </c>
      <c r="G832" s="48" t="s">
        <v>18</v>
      </c>
      <c r="H832" s="48" t="s">
        <v>11</v>
      </c>
      <c r="I832" s="73">
        <f>_xlfn.XLOOKUP(Tabla15[[#This Row],[cedula]],TCARRERA[CEDULA],TCARRERA[CATEGORIA DEL SERVIDOR],0)</f>
        <v>0</v>
      </c>
      <c r="J83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32" s="48" t="str">
        <f>IF(ISTEXT(Tabla15[[#This Row],[CARRERA]]),Tabla15[[#This Row],[CARRERA]],Tabla15[[#This Row],[STATUS]])</f>
        <v>FIJO</v>
      </c>
      <c r="L832" s="57">
        <v>10000</v>
      </c>
      <c r="M832" s="61"/>
      <c r="N832" s="57">
        <v>304</v>
      </c>
      <c r="O832" s="57">
        <v>287</v>
      </c>
      <c r="P832" s="25">
        <f>Tabla15[[#This Row],[sbruto]]-Tabla15[[#This Row],[ISR]]-Tabla15[[#This Row],[SFS]]-Tabla15[[#This Row],[AFP]]-Tabla15[[#This Row],[sneto]]</f>
        <v>2487.4499999999998</v>
      </c>
      <c r="Q832" s="25">
        <v>6921.55</v>
      </c>
      <c r="R832" s="48" t="str">
        <f>_xlfn.XLOOKUP(Tabla15[[#This Row],[cedula]],Tabla8[Numero Documento],Tabla8[Gen])</f>
        <v>M</v>
      </c>
      <c r="S832" s="48" t="str">
        <f>_xlfn.XLOOKUP(Tabla15[[#This Row],[cedula]],Tabla8[Numero Documento],Tabla8[Lugar Funciones Codigo])</f>
        <v>01.83.02.00.03</v>
      </c>
    </row>
    <row r="833" spans="1:19" hidden="1">
      <c r="A833" s="48" t="s">
        <v>2539</v>
      </c>
      <c r="B833" s="48" t="s">
        <v>2189</v>
      </c>
      <c r="C833" s="48" t="s">
        <v>2574</v>
      </c>
      <c r="D833" s="48" t="str">
        <f>Tabla15[[#This Row],[cedula]]&amp;Tabla15[[#This Row],[prog]]&amp;LEFT(Tabla15[[#This Row],[TIPO]],3)</f>
        <v>0310067310613FIJ</v>
      </c>
      <c r="E833" s="48" t="s">
        <v>46</v>
      </c>
      <c r="F833" s="48" t="s">
        <v>47</v>
      </c>
      <c r="G833" s="48" t="s">
        <v>18</v>
      </c>
      <c r="H833" s="48" t="s">
        <v>11</v>
      </c>
      <c r="I833" s="73">
        <f>_xlfn.XLOOKUP(Tabla15[[#This Row],[cedula]],TCARRERA[CEDULA],TCARRERA[CATEGORIA DEL SERVIDOR],0)</f>
        <v>0</v>
      </c>
      <c r="J83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33" s="48" t="str">
        <f>IF(ISTEXT(Tabla15[[#This Row],[CARRERA]]),Tabla15[[#This Row],[CARRERA]],Tabla15[[#This Row],[STATUS]])</f>
        <v>FIJO</v>
      </c>
      <c r="L833" s="57">
        <v>10000</v>
      </c>
      <c r="M833" s="61"/>
      <c r="N833" s="57">
        <v>304</v>
      </c>
      <c r="O833" s="57">
        <v>287</v>
      </c>
      <c r="P833" s="25">
        <f>Tabla15[[#This Row],[sbruto]]-Tabla15[[#This Row],[ISR]]-Tabla15[[#This Row],[SFS]]-Tabla15[[#This Row],[AFP]]-Tabla15[[#This Row],[sneto]]</f>
        <v>75</v>
      </c>
      <c r="Q833" s="25">
        <v>9334</v>
      </c>
      <c r="R833" s="48" t="str">
        <f>_xlfn.XLOOKUP(Tabla15[[#This Row],[cedula]],Tabla8[Numero Documento],Tabla8[Gen])</f>
        <v>F</v>
      </c>
      <c r="S833" s="48" t="str">
        <f>_xlfn.XLOOKUP(Tabla15[[#This Row],[cedula]],Tabla8[Numero Documento],Tabla8[Lugar Funciones Codigo])</f>
        <v>01.83.02.00.03</v>
      </c>
    </row>
    <row r="834" spans="1:19" hidden="1">
      <c r="A834" s="48" t="s">
        <v>2539</v>
      </c>
      <c r="B834" s="48" t="s">
        <v>2197</v>
      </c>
      <c r="C834" s="48" t="s">
        <v>2574</v>
      </c>
      <c r="D834" s="48" t="str">
        <f>Tabla15[[#This Row],[cedula]]&amp;Tabla15[[#This Row],[prog]]&amp;LEFT(Tabla15[[#This Row],[TIPO]],3)</f>
        <v>0310004372213FIJ</v>
      </c>
      <c r="E834" s="48" t="s">
        <v>48</v>
      </c>
      <c r="F834" s="48" t="s">
        <v>45</v>
      </c>
      <c r="G834" s="48" t="s">
        <v>18</v>
      </c>
      <c r="H834" s="48" t="s">
        <v>11</v>
      </c>
      <c r="I834" s="73">
        <f>_xlfn.XLOOKUP(Tabla15[[#This Row],[cedula]],TCARRERA[CEDULA],TCARRERA[CATEGORIA DEL SERVIDOR],0)</f>
        <v>0</v>
      </c>
      <c r="J83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48" t="str">
        <f>IF(ISTEXT(Tabla15[[#This Row],[CARRERA]]),Tabla15[[#This Row],[CARRERA]],Tabla15[[#This Row],[STATUS]])</f>
        <v>FIJO</v>
      </c>
      <c r="L834" s="57">
        <v>10000</v>
      </c>
      <c r="M834" s="58"/>
      <c r="N834" s="57">
        <v>304</v>
      </c>
      <c r="O834" s="57">
        <v>287</v>
      </c>
      <c r="P834" s="25">
        <f>Tabla15[[#This Row],[sbruto]]-Tabla15[[#This Row],[ISR]]-Tabla15[[#This Row],[SFS]]-Tabla15[[#This Row],[AFP]]-Tabla15[[#This Row],[sneto]]</f>
        <v>375</v>
      </c>
      <c r="Q834" s="25">
        <v>9034</v>
      </c>
      <c r="R834" s="48" t="str">
        <f>_xlfn.XLOOKUP(Tabla15[[#This Row],[cedula]],Tabla8[Numero Documento],Tabla8[Gen])</f>
        <v>M</v>
      </c>
      <c r="S834" s="48" t="str">
        <f>_xlfn.XLOOKUP(Tabla15[[#This Row],[cedula]],Tabla8[Numero Documento],Tabla8[Lugar Funciones Codigo])</f>
        <v>01.83.02.00.03</v>
      </c>
    </row>
    <row r="835" spans="1:19" hidden="1">
      <c r="A835" s="48" t="s">
        <v>2539</v>
      </c>
      <c r="B835" s="48" t="s">
        <v>2198</v>
      </c>
      <c r="C835" s="48" t="s">
        <v>2574</v>
      </c>
      <c r="D835" s="48" t="str">
        <f>Tabla15[[#This Row],[cedula]]&amp;Tabla15[[#This Row],[prog]]&amp;LEFT(Tabla15[[#This Row],[TIPO]],3)</f>
        <v>0470004239513FIJ</v>
      </c>
      <c r="E835" s="48" t="s">
        <v>49</v>
      </c>
      <c r="F835" s="48" t="s">
        <v>45</v>
      </c>
      <c r="G835" s="48" t="s">
        <v>18</v>
      </c>
      <c r="H835" s="48" t="s">
        <v>11</v>
      </c>
      <c r="I835" s="73">
        <f>_xlfn.XLOOKUP(Tabla15[[#This Row],[cedula]],TCARRERA[CEDULA],TCARRERA[CATEGORIA DEL SERVIDOR],0)</f>
        <v>0</v>
      </c>
      <c r="J83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48" t="str">
        <f>IF(ISTEXT(Tabla15[[#This Row],[CARRERA]]),Tabla15[[#This Row],[CARRERA]],Tabla15[[#This Row],[STATUS]])</f>
        <v>FIJO</v>
      </c>
      <c r="L835" s="57">
        <v>10000</v>
      </c>
      <c r="M835" s="61"/>
      <c r="N835" s="57">
        <v>304</v>
      </c>
      <c r="O835" s="57">
        <v>287</v>
      </c>
      <c r="P835" s="25">
        <f>Tabla15[[#This Row],[sbruto]]-Tabla15[[#This Row],[ISR]]-Tabla15[[#This Row],[SFS]]-Tabla15[[#This Row],[AFP]]-Tabla15[[#This Row],[sneto]]</f>
        <v>325</v>
      </c>
      <c r="Q835" s="25">
        <v>9084</v>
      </c>
      <c r="R835" s="48" t="str">
        <f>_xlfn.XLOOKUP(Tabla15[[#This Row],[cedula]],Tabla8[Numero Documento],Tabla8[Gen])</f>
        <v>M</v>
      </c>
      <c r="S835" s="48" t="str">
        <f>_xlfn.XLOOKUP(Tabla15[[#This Row],[cedula]],Tabla8[Numero Documento],Tabla8[Lugar Funciones Codigo])</f>
        <v>01.83.02.00.03</v>
      </c>
    </row>
    <row r="836" spans="1:19" hidden="1">
      <c r="A836" s="48" t="s">
        <v>2539</v>
      </c>
      <c r="B836" s="48" t="s">
        <v>2199</v>
      </c>
      <c r="C836" s="48" t="s">
        <v>2574</v>
      </c>
      <c r="D836" s="48" t="str">
        <f>Tabla15[[#This Row],[cedula]]&amp;Tabla15[[#This Row],[prog]]&amp;LEFT(Tabla15[[#This Row],[TIPO]],3)</f>
        <v>0310071961013FIJ</v>
      </c>
      <c r="E836" s="48" t="s">
        <v>1621</v>
      </c>
      <c r="F836" s="48" t="s">
        <v>8</v>
      </c>
      <c r="G836" s="48" t="s">
        <v>18</v>
      </c>
      <c r="H836" s="48" t="s">
        <v>11</v>
      </c>
      <c r="I836" s="73">
        <f>_xlfn.XLOOKUP(Tabla15[[#This Row],[cedula]],TCARRERA[CEDULA],TCARRERA[CATEGORIA DEL SERVIDOR],0)</f>
        <v>0</v>
      </c>
      <c r="J83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6" s="48" t="str">
        <f>IF(ISTEXT(Tabla15[[#This Row],[CARRERA]]),Tabla15[[#This Row],[CARRERA]],Tabla15[[#This Row],[STATUS]])</f>
        <v>ESTATUTO SIMPLIFICADO</v>
      </c>
      <c r="L836" s="57">
        <v>10000</v>
      </c>
      <c r="M836" s="61"/>
      <c r="N836" s="57">
        <v>304</v>
      </c>
      <c r="O836" s="57">
        <v>287</v>
      </c>
      <c r="P836" s="25">
        <f>Tabla15[[#This Row],[sbruto]]-Tabla15[[#This Row],[ISR]]-Tabla15[[#This Row],[SFS]]-Tabla15[[#This Row],[AFP]]-Tabla15[[#This Row],[sneto]]</f>
        <v>25</v>
      </c>
      <c r="Q836" s="25">
        <v>9384</v>
      </c>
      <c r="R836" s="48" t="str">
        <f>_xlfn.XLOOKUP(Tabla15[[#This Row],[cedula]],Tabla8[Numero Documento],Tabla8[Gen])</f>
        <v>M</v>
      </c>
      <c r="S836" s="48" t="str">
        <f>_xlfn.XLOOKUP(Tabla15[[#This Row],[cedula]],Tabla8[Numero Documento],Tabla8[Lugar Funciones Codigo])</f>
        <v>01.83.02.00.03</v>
      </c>
    </row>
    <row r="837" spans="1:19" hidden="1">
      <c r="A837" s="48" t="s">
        <v>2539</v>
      </c>
      <c r="B837" s="48" t="s">
        <v>2207</v>
      </c>
      <c r="C837" s="48" t="s">
        <v>2574</v>
      </c>
      <c r="D837" s="48" t="str">
        <f>Tabla15[[#This Row],[cedula]]&amp;Tabla15[[#This Row],[prog]]&amp;LEFT(Tabla15[[#This Row],[TIPO]],3)</f>
        <v>0310193955513FIJ</v>
      </c>
      <c r="E837" s="48" t="s">
        <v>51</v>
      </c>
      <c r="F837" s="48" t="s">
        <v>52</v>
      </c>
      <c r="G837" s="48" t="s">
        <v>18</v>
      </c>
      <c r="H837" s="48" t="s">
        <v>11</v>
      </c>
      <c r="I837" s="73">
        <f>_xlfn.XLOOKUP(Tabla15[[#This Row],[cedula]],TCARRERA[CEDULA],TCARRERA[CATEGORIA DEL SERVIDOR],0)</f>
        <v>0</v>
      </c>
      <c r="J83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37" s="48" t="str">
        <f>IF(ISTEXT(Tabla15[[#This Row],[CARRERA]]),Tabla15[[#This Row],[CARRERA]],Tabla15[[#This Row],[STATUS]])</f>
        <v>FIJO</v>
      </c>
      <c r="L837" s="57">
        <v>10000</v>
      </c>
      <c r="M837" s="58"/>
      <c r="N837" s="57">
        <v>304</v>
      </c>
      <c r="O837" s="57">
        <v>287</v>
      </c>
      <c r="P837" s="25">
        <f>Tabla15[[#This Row],[sbruto]]-Tabla15[[#This Row],[ISR]]-Tabla15[[#This Row],[SFS]]-Tabla15[[#This Row],[AFP]]-Tabla15[[#This Row],[sneto]]</f>
        <v>375</v>
      </c>
      <c r="Q837" s="25">
        <v>9034</v>
      </c>
      <c r="R837" s="48" t="str">
        <f>_xlfn.XLOOKUP(Tabla15[[#This Row],[cedula]],Tabla8[Numero Documento],Tabla8[Gen])</f>
        <v>M</v>
      </c>
      <c r="S837" s="48" t="str">
        <f>_xlfn.XLOOKUP(Tabla15[[#This Row],[cedula]],Tabla8[Numero Documento],Tabla8[Lugar Funciones Codigo])</f>
        <v>01.83.02.00.03</v>
      </c>
    </row>
    <row r="838" spans="1:19" hidden="1">
      <c r="A838" s="48" t="s">
        <v>2539</v>
      </c>
      <c r="B838" s="48" t="s">
        <v>2211</v>
      </c>
      <c r="C838" s="48" t="s">
        <v>2574</v>
      </c>
      <c r="D838" s="48" t="str">
        <f>Tabla15[[#This Row],[cedula]]&amp;Tabla15[[#This Row],[prog]]&amp;LEFT(Tabla15[[#This Row],[TIPO]],3)</f>
        <v>0310047307713FIJ</v>
      </c>
      <c r="E838" s="48" t="s">
        <v>53</v>
      </c>
      <c r="F838" s="48" t="s">
        <v>54</v>
      </c>
      <c r="G838" s="48" t="s">
        <v>18</v>
      </c>
      <c r="H838" s="48" t="s">
        <v>11</v>
      </c>
      <c r="I838" s="73">
        <f>_xlfn.XLOOKUP(Tabla15[[#This Row],[cedula]],TCARRERA[CEDULA],TCARRERA[CATEGORIA DEL SERVIDOR],0)</f>
        <v>0</v>
      </c>
      <c r="J83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48" t="str">
        <f>IF(ISTEXT(Tabla15[[#This Row],[CARRERA]]),Tabla15[[#This Row],[CARRERA]],Tabla15[[#This Row],[STATUS]])</f>
        <v>FIJO</v>
      </c>
      <c r="L838" s="57">
        <v>10000</v>
      </c>
      <c r="M838" s="57"/>
      <c r="N838" s="57">
        <v>304</v>
      </c>
      <c r="O838" s="57">
        <v>287</v>
      </c>
      <c r="P838" s="25">
        <f>Tabla15[[#This Row],[sbruto]]-Tabla15[[#This Row],[ISR]]-Tabla15[[#This Row],[SFS]]-Tabla15[[#This Row],[AFP]]-Tabla15[[#This Row],[sneto]]</f>
        <v>375</v>
      </c>
      <c r="Q838" s="25">
        <v>9034</v>
      </c>
      <c r="R838" s="48" t="str">
        <f>_xlfn.XLOOKUP(Tabla15[[#This Row],[cedula]],Tabla8[Numero Documento],Tabla8[Gen])</f>
        <v>M</v>
      </c>
      <c r="S838" s="48" t="str">
        <f>_xlfn.XLOOKUP(Tabla15[[#This Row],[cedula]],Tabla8[Numero Documento],Tabla8[Lugar Funciones Codigo])</f>
        <v>01.83.02.00.03</v>
      </c>
    </row>
    <row r="839" spans="1:19" hidden="1">
      <c r="A839" s="48" t="s">
        <v>2539</v>
      </c>
      <c r="B839" s="48" t="s">
        <v>2224</v>
      </c>
      <c r="C839" s="48" t="s">
        <v>2574</v>
      </c>
      <c r="D839" s="48" t="str">
        <f>Tabla15[[#This Row],[cedula]]&amp;Tabla15[[#This Row],[prog]]&amp;LEFT(Tabla15[[#This Row],[TIPO]],3)</f>
        <v>0310034362713FIJ</v>
      </c>
      <c r="E839" s="48" t="s">
        <v>62</v>
      </c>
      <c r="F839" s="48" t="s">
        <v>63</v>
      </c>
      <c r="G839" s="48" t="s">
        <v>18</v>
      </c>
      <c r="H839" s="48" t="s">
        <v>11</v>
      </c>
      <c r="I839" s="73">
        <f>_xlfn.XLOOKUP(Tabla15[[#This Row],[cedula]],TCARRERA[CEDULA],TCARRERA[CATEGORIA DEL SERVIDOR],0)</f>
        <v>0</v>
      </c>
      <c r="J83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39" s="48" t="str">
        <f>IF(ISTEXT(Tabla15[[#This Row],[CARRERA]]),Tabla15[[#This Row],[CARRERA]],Tabla15[[#This Row],[STATUS]])</f>
        <v>FIJO</v>
      </c>
      <c r="L839" s="57">
        <v>10000</v>
      </c>
      <c r="M839" s="58"/>
      <c r="N839" s="57">
        <v>304</v>
      </c>
      <c r="O839" s="57">
        <v>287</v>
      </c>
      <c r="P839" s="25">
        <f>Tabla15[[#This Row],[sbruto]]-Tabla15[[#This Row],[ISR]]-Tabla15[[#This Row],[SFS]]-Tabla15[[#This Row],[AFP]]-Tabla15[[#This Row],[sneto]]</f>
        <v>575</v>
      </c>
      <c r="Q839" s="25">
        <v>8834</v>
      </c>
      <c r="R839" s="48" t="str">
        <f>_xlfn.XLOOKUP(Tabla15[[#This Row],[cedula]],Tabla8[Numero Documento],Tabla8[Gen])</f>
        <v>M</v>
      </c>
      <c r="S839" s="48" t="str">
        <f>_xlfn.XLOOKUP(Tabla15[[#This Row],[cedula]],Tabla8[Numero Documento],Tabla8[Lugar Funciones Codigo])</f>
        <v>01.83.02.00.03</v>
      </c>
    </row>
    <row r="840" spans="1:19" hidden="1">
      <c r="A840" s="48" t="s">
        <v>2539</v>
      </c>
      <c r="B840" s="48" t="s">
        <v>1349</v>
      </c>
      <c r="C840" s="48" t="s">
        <v>2574</v>
      </c>
      <c r="D840" s="48" t="str">
        <f>Tabla15[[#This Row],[cedula]]&amp;Tabla15[[#This Row],[prog]]&amp;LEFT(Tabla15[[#This Row],[TIPO]],3)</f>
        <v>0310299011013FIJ</v>
      </c>
      <c r="E840" s="48" t="s">
        <v>65</v>
      </c>
      <c r="F840" s="48" t="s">
        <v>8</v>
      </c>
      <c r="G840" s="48" t="s">
        <v>18</v>
      </c>
      <c r="H840" s="48" t="s">
        <v>11</v>
      </c>
      <c r="I840" s="73" t="str">
        <f>_xlfn.XLOOKUP(Tabla15[[#This Row],[cedula]],TCARRERA[CEDULA],TCARRERA[CATEGORIA DEL SERVIDOR],0)</f>
        <v>CARRERA ADMINISTRATIVA</v>
      </c>
      <c r="J840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0" s="48" t="str">
        <f>IF(ISTEXT(Tabla15[[#This Row],[CARRERA]]),Tabla15[[#This Row],[CARRERA]],Tabla15[[#This Row],[STATUS]])</f>
        <v>CARRERA ADMINISTRATIVA</v>
      </c>
      <c r="L840" s="57">
        <v>10000</v>
      </c>
      <c r="M840" s="60"/>
      <c r="N840" s="57">
        <v>304</v>
      </c>
      <c r="O840" s="57">
        <v>287</v>
      </c>
      <c r="P840" s="25">
        <f>Tabla15[[#This Row],[sbruto]]-Tabla15[[#This Row],[ISR]]-Tabla15[[#This Row],[SFS]]-Tabla15[[#This Row],[AFP]]-Tabla15[[#This Row],[sneto]]</f>
        <v>1887.4499999999998</v>
      </c>
      <c r="Q840" s="25">
        <v>7521.55</v>
      </c>
      <c r="R840" s="48" t="str">
        <f>_xlfn.XLOOKUP(Tabla15[[#This Row],[cedula]],Tabla8[Numero Documento],Tabla8[Gen])</f>
        <v>F</v>
      </c>
      <c r="S840" s="48" t="str">
        <f>_xlfn.XLOOKUP(Tabla15[[#This Row],[cedula]],Tabla8[Numero Documento],Tabla8[Lugar Funciones Codigo])</f>
        <v>01.83.02.00.03</v>
      </c>
    </row>
    <row r="841" spans="1:19" hidden="1">
      <c r="A841" s="48" t="s">
        <v>2539</v>
      </c>
      <c r="B841" s="48" t="s">
        <v>1352</v>
      </c>
      <c r="C841" s="48" t="s">
        <v>2574</v>
      </c>
      <c r="D841" s="48" t="str">
        <f>Tabla15[[#This Row],[cedula]]&amp;Tabla15[[#This Row],[prog]]&amp;LEFT(Tabla15[[#This Row],[TIPO]],3)</f>
        <v>0310022102113FIJ</v>
      </c>
      <c r="E841" s="48" t="s">
        <v>68</v>
      </c>
      <c r="F841" s="48" t="s">
        <v>69</v>
      </c>
      <c r="G841" s="48" t="s">
        <v>18</v>
      </c>
      <c r="H841" s="48" t="s">
        <v>11</v>
      </c>
      <c r="I841" s="73" t="str">
        <f>_xlfn.XLOOKUP(Tabla15[[#This Row],[cedula]],TCARRERA[CEDULA],TCARRERA[CATEGORIA DEL SERVIDOR],0)</f>
        <v>CARRERA ADMINISTRATIVA</v>
      </c>
      <c r="J84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41" s="48" t="str">
        <f>IF(ISTEXT(Tabla15[[#This Row],[CARRERA]]),Tabla15[[#This Row],[CARRERA]],Tabla15[[#This Row],[STATUS]])</f>
        <v>CARRERA ADMINISTRATIVA</v>
      </c>
      <c r="L841" s="57">
        <v>10000</v>
      </c>
      <c r="M841" s="61"/>
      <c r="N841" s="57">
        <v>304</v>
      </c>
      <c r="O841" s="57">
        <v>287</v>
      </c>
      <c r="P841" s="25">
        <f>Tabla15[[#This Row],[sbruto]]-Tabla15[[#This Row],[ISR]]-Tabla15[[#This Row],[SFS]]-Tabla15[[#This Row],[AFP]]-Tabla15[[#This Row],[sneto]]</f>
        <v>75</v>
      </c>
      <c r="Q841" s="25">
        <v>9334</v>
      </c>
      <c r="R841" s="48" t="str">
        <f>_xlfn.XLOOKUP(Tabla15[[#This Row],[cedula]],Tabla8[Numero Documento],Tabla8[Gen])</f>
        <v>F</v>
      </c>
      <c r="S841" s="48" t="str">
        <f>_xlfn.XLOOKUP(Tabla15[[#This Row],[cedula]],Tabla8[Numero Documento],Tabla8[Lugar Funciones Codigo])</f>
        <v>01.83.02.00.03</v>
      </c>
    </row>
    <row r="842" spans="1:19" hidden="1">
      <c r="A842" s="48" t="s">
        <v>2539</v>
      </c>
      <c r="B842" s="48" t="s">
        <v>2238</v>
      </c>
      <c r="C842" s="48" t="s">
        <v>2574</v>
      </c>
      <c r="D842" s="48" t="str">
        <f>Tabla15[[#This Row],[cedula]]&amp;Tabla15[[#This Row],[prog]]&amp;LEFT(Tabla15[[#This Row],[TIPO]],3)</f>
        <v>0310117925113FIJ</v>
      </c>
      <c r="E842" s="48" t="s">
        <v>70</v>
      </c>
      <c r="F842" s="48" t="s">
        <v>52</v>
      </c>
      <c r="G842" s="48" t="s">
        <v>18</v>
      </c>
      <c r="H842" s="48" t="s">
        <v>11</v>
      </c>
      <c r="I842" s="73">
        <f>_xlfn.XLOOKUP(Tabla15[[#This Row],[cedula]],TCARRERA[CEDULA],TCARRERA[CATEGORIA DEL SERVIDOR],0)</f>
        <v>0</v>
      </c>
      <c r="J84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42" s="48" t="str">
        <f>IF(ISTEXT(Tabla15[[#This Row],[CARRERA]]),Tabla15[[#This Row],[CARRERA]],Tabla15[[#This Row],[STATUS]])</f>
        <v>FIJO</v>
      </c>
      <c r="L842" s="57">
        <v>10000</v>
      </c>
      <c r="M842" s="61"/>
      <c r="N842" s="57">
        <v>304</v>
      </c>
      <c r="O842" s="57">
        <v>287</v>
      </c>
      <c r="P842" s="25">
        <f>Tabla15[[#This Row],[sbruto]]-Tabla15[[#This Row],[ISR]]-Tabla15[[#This Row],[SFS]]-Tabla15[[#This Row],[AFP]]-Tabla15[[#This Row],[sneto]]</f>
        <v>2487.4499999999998</v>
      </c>
      <c r="Q842" s="25">
        <v>6921.55</v>
      </c>
      <c r="R842" s="48" t="str">
        <f>_xlfn.XLOOKUP(Tabla15[[#This Row],[cedula]],Tabla8[Numero Documento],Tabla8[Gen])</f>
        <v>M</v>
      </c>
      <c r="S842" s="48" t="str">
        <f>_xlfn.XLOOKUP(Tabla15[[#This Row],[cedula]],Tabla8[Numero Documento],Tabla8[Lugar Funciones Codigo])</f>
        <v>01.83.02.00.03</v>
      </c>
    </row>
    <row r="843" spans="1:19" hidden="1">
      <c r="A843" s="48" t="s">
        <v>2539</v>
      </c>
      <c r="B843" s="48" t="s">
        <v>2248</v>
      </c>
      <c r="C843" s="48" t="s">
        <v>2574</v>
      </c>
      <c r="D843" s="48" t="str">
        <f>Tabla15[[#This Row],[cedula]]&amp;Tabla15[[#This Row],[prog]]&amp;LEFT(Tabla15[[#This Row],[TIPO]],3)</f>
        <v>4022706324113FIJ</v>
      </c>
      <c r="E843" s="48" t="s">
        <v>995</v>
      </c>
      <c r="F843" s="48" t="s">
        <v>60</v>
      </c>
      <c r="G843" s="48" t="s">
        <v>18</v>
      </c>
      <c r="H843" s="48" t="s">
        <v>11</v>
      </c>
      <c r="I843" s="73">
        <f>_xlfn.XLOOKUP(Tabla15[[#This Row],[cedula]],TCARRERA[CEDULA],TCARRERA[CATEGORIA DEL SERVIDOR],0)</f>
        <v>0</v>
      </c>
      <c r="J84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43" s="48" t="str">
        <f>IF(ISTEXT(Tabla15[[#This Row],[CARRERA]]),Tabla15[[#This Row],[CARRERA]],Tabla15[[#This Row],[STATUS]])</f>
        <v>FIJO</v>
      </c>
      <c r="L843" s="57">
        <v>10000</v>
      </c>
      <c r="M843" s="61"/>
      <c r="N843" s="57">
        <v>304</v>
      </c>
      <c r="O843" s="57">
        <v>287</v>
      </c>
      <c r="P843" s="25">
        <f>Tabla15[[#This Row],[sbruto]]-Tabla15[[#This Row],[ISR]]-Tabla15[[#This Row],[SFS]]-Tabla15[[#This Row],[AFP]]-Tabla15[[#This Row],[sneto]]</f>
        <v>25</v>
      </c>
      <c r="Q843" s="25">
        <v>9384</v>
      </c>
      <c r="R843" s="48" t="str">
        <f>_xlfn.XLOOKUP(Tabla15[[#This Row],[cedula]],Tabla8[Numero Documento],Tabla8[Gen])</f>
        <v>F</v>
      </c>
      <c r="S843" s="48" t="str">
        <f>_xlfn.XLOOKUP(Tabla15[[#This Row],[cedula]],Tabla8[Numero Documento],Tabla8[Lugar Funciones Codigo])</f>
        <v>01.83.02.00.03</v>
      </c>
    </row>
    <row r="844" spans="1:19" hidden="1">
      <c r="A844" s="48" t="s">
        <v>2539</v>
      </c>
      <c r="B844" s="48" t="s">
        <v>2264</v>
      </c>
      <c r="C844" s="48" t="s">
        <v>2574</v>
      </c>
      <c r="D844" s="48" t="str">
        <f>Tabla15[[#This Row],[cedula]]&amp;Tabla15[[#This Row],[prog]]&amp;LEFT(Tabla15[[#This Row],[TIPO]],3)</f>
        <v>0310326868013FIJ</v>
      </c>
      <c r="E844" s="48" t="s">
        <v>1730</v>
      </c>
      <c r="F844" s="48" t="s">
        <v>8</v>
      </c>
      <c r="G844" s="48" t="s">
        <v>18</v>
      </c>
      <c r="H844" s="48" t="s">
        <v>11</v>
      </c>
      <c r="I844" s="73">
        <f>_xlfn.XLOOKUP(Tabla15[[#This Row],[cedula]],TCARRERA[CEDULA],TCARRERA[CATEGORIA DEL SERVIDOR],0)</f>
        <v>0</v>
      </c>
      <c r="J84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4" s="48" t="str">
        <f>IF(ISTEXT(Tabla15[[#This Row],[CARRERA]]),Tabla15[[#This Row],[CARRERA]],Tabla15[[#This Row],[STATUS]])</f>
        <v>ESTATUTO SIMPLIFICADO</v>
      </c>
      <c r="L844" s="57">
        <v>10000</v>
      </c>
      <c r="M844" s="61"/>
      <c r="N844" s="57">
        <v>304</v>
      </c>
      <c r="O844" s="57">
        <v>287</v>
      </c>
      <c r="P844" s="25">
        <f>Tabla15[[#This Row],[sbruto]]-Tabla15[[#This Row],[ISR]]-Tabla15[[#This Row],[SFS]]-Tabla15[[#This Row],[AFP]]-Tabla15[[#This Row],[sneto]]</f>
        <v>25</v>
      </c>
      <c r="Q844" s="25">
        <v>9384</v>
      </c>
      <c r="R844" s="48" t="str">
        <f>_xlfn.XLOOKUP(Tabla15[[#This Row],[cedula]],Tabla8[Numero Documento],Tabla8[Gen])</f>
        <v>F</v>
      </c>
      <c r="S844" s="48" t="str">
        <f>_xlfn.XLOOKUP(Tabla15[[#This Row],[cedula]],Tabla8[Numero Documento],Tabla8[Lugar Funciones Codigo])</f>
        <v>01.83.02.00.03</v>
      </c>
    </row>
    <row r="845" spans="1:19" hidden="1">
      <c r="A845" s="48" t="s">
        <v>2539</v>
      </c>
      <c r="B845" s="48" t="s">
        <v>2268</v>
      </c>
      <c r="C845" s="48" t="s">
        <v>2574</v>
      </c>
      <c r="D845" s="48" t="str">
        <f>Tabla15[[#This Row],[cedula]]&amp;Tabla15[[#This Row],[prog]]&amp;LEFT(Tabla15[[#This Row],[TIPO]],3)</f>
        <v>0310102581913FIJ</v>
      </c>
      <c r="E845" s="48" t="s">
        <v>71</v>
      </c>
      <c r="F845" s="48" t="s">
        <v>72</v>
      </c>
      <c r="G845" s="48" t="s">
        <v>18</v>
      </c>
      <c r="H845" s="48" t="s">
        <v>11</v>
      </c>
      <c r="I845" s="73">
        <f>_xlfn.XLOOKUP(Tabla15[[#This Row],[cedula]],TCARRERA[CEDULA],TCARRERA[CATEGORIA DEL SERVIDOR],0)</f>
        <v>0</v>
      </c>
      <c r="J84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45" s="48" t="str">
        <f>IF(ISTEXT(Tabla15[[#This Row],[CARRERA]]),Tabla15[[#This Row],[CARRERA]],Tabla15[[#This Row],[STATUS]])</f>
        <v>FIJO</v>
      </c>
      <c r="L845" s="57">
        <v>10000</v>
      </c>
      <c r="M845" s="59"/>
      <c r="N845" s="57">
        <v>304</v>
      </c>
      <c r="O845" s="57">
        <v>287</v>
      </c>
      <c r="P845" s="25">
        <f>Tabla15[[#This Row],[sbruto]]-Tabla15[[#This Row],[ISR]]-Tabla15[[#This Row],[SFS]]-Tabla15[[#This Row],[AFP]]-Tabla15[[#This Row],[sneto]]</f>
        <v>75</v>
      </c>
      <c r="Q845" s="25">
        <v>9334</v>
      </c>
      <c r="R845" s="48" t="str">
        <f>_xlfn.XLOOKUP(Tabla15[[#This Row],[cedula]],Tabla8[Numero Documento],Tabla8[Gen])</f>
        <v>F</v>
      </c>
      <c r="S845" s="48" t="str">
        <f>_xlfn.XLOOKUP(Tabla15[[#This Row],[cedula]],Tabla8[Numero Documento],Tabla8[Lugar Funciones Codigo])</f>
        <v>01.83.02.00.03</v>
      </c>
    </row>
    <row r="846" spans="1:19">
      <c r="A846" s="48" t="s">
        <v>2538</v>
      </c>
      <c r="B846" s="48" t="s">
        <v>2732</v>
      </c>
      <c r="C846" s="48" t="s">
        <v>2570</v>
      </c>
      <c r="D846" s="48" t="str">
        <f>Tabla15[[#This Row],[cedula]]&amp;Tabla15[[#This Row],[prog]]&amp;LEFT(Tabla15[[#This Row],[TIPO]],3)</f>
        <v>0011757831001TEM</v>
      </c>
      <c r="E846" s="48" t="s">
        <v>2702</v>
      </c>
      <c r="F846" s="48" t="s">
        <v>129</v>
      </c>
      <c r="G846" s="48" t="s">
        <v>73</v>
      </c>
      <c r="H846" s="48" t="s">
        <v>2795</v>
      </c>
      <c r="I846" s="73">
        <f>_xlfn.XLOOKUP(Tabla15[[#This Row],[cedula]],TCARRERA[CEDULA],TCARRERA[CATEGORIA DEL SERVIDOR],0)</f>
        <v>0</v>
      </c>
      <c r="J846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6" s="48" t="str">
        <f>IF(ISTEXT(Tabla15[[#This Row],[CARRERA]]),Tabla15[[#This Row],[CARRERA]],Tabla15[[#This Row],[STATUS]])</f>
        <v>TEMPORALES</v>
      </c>
      <c r="L846" s="57">
        <v>135000</v>
      </c>
      <c r="M846" s="61">
        <v>20338.240000000002</v>
      </c>
      <c r="N846" s="57">
        <v>4104</v>
      </c>
      <c r="O846" s="57">
        <v>3874.5</v>
      </c>
      <c r="P846" s="25">
        <f>Tabla15[[#This Row],[sbruto]]-Tabla15[[#This Row],[ISR]]-Tabla15[[#This Row],[SFS]]-Tabla15[[#This Row],[AFP]]-Tabla15[[#This Row],[sneto]]</f>
        <v>25</v>
      </c>
      <c r="Q846" s="25">
        <v>106658.26</v>
      </c>
      <c r="R846" s="48" t="str">
        <f>_xlfn.XLOOKUP(Tabla15[[#This Row],[cedula]],Tabla8[Numero Documento],Tabla8[Gen])</f>
        <v>M</v>
      </c>
      <c r="S846" s="48" t="str">
        <f>_xlfn.XLOOKUP(Tabla15[[#This Row],[cedula]],Tabla8[Numero Documento],Tabla8[Lugar Funciones Codigo])</f>
        <v>01.83.02.00.04</v>
      </c>
    </row>
    <row r="847" spans="1:19" hidden="1">
      <c r="A847" s="48" t="s">
        <v>2539</v>
      </c>
      <c r="B847" s="48" t="s">
        <v>2261</v>
      </c>
      <c r="C847" s="48" t="s">
        <v>2574</v>
      </c>
      <c r="D847" s="48" t="str">
        <f>Tabla15[[#This Row],[cedula]]&amp;Tabla15[[#This Row],[prog]]&amp;LEFT(Tabla15[[#This Row],[TIPO]],3)</f>
        <v>0011710116213FIJ</v>
      </c>
      <c r="E847" s="48" t="s">
        <v>934</v>
      </c>
      <c r="F847" s="48" t="s">
        <v>123</v>
      </c>
      <c r="G847" s="48" t="s">
        <v>73</v>
      </c>
      <c r="H847" s="48" t="s">
        <v>11</v>
      </c>
      <c r="I847" s="73">
        <f>_xlfn.XLOOKUP(Tabla15[[#This Row],[cedula]],TCARRERA[CEDULA],TCARRERA[CATEGORIA DEL SERVIDOR],0)</f>
        <v>0</v>
      </c>
      <c r="J84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47" s="48" t="str">
        <f>IF(ISTEXT(Tabla15[[#This Row],[CARRERA]]),Tabla15[[#This Row],[CARRERA]],Tabla15[[#This Row],[STATUS]])</f>
        <v>FIJO</v>
      </c>
      <c r="L847" s="57">
        <v>90000</v>
      </c>
      <c r="M847" s="61">
        <v>9753.1200000000008</v>
      </c>
      <c r="N847" s="57">
        <v>2736</v>
      </c>
      <c r="O847" s="57">
        <v>2583</v>
      </c>
      <c r="P847" s="25">
        <f>Tabla15[[#This Row],[sbruto]]-Tabla15[[#This Row],[ISR]]-Tabla15[[#This Row],[SFS]]-Tabla15[[#This Row],[AFP]]-Tabla15[[#This Row],[sneto]]</f>
        <v>28386.000000000007</v>
      </c>
      <c r="Q847" s="25">
        <v>46541.88</v>
      </c>
      <c r="R847" s="48" t="str">
        <f>_xlfn.XLOOKUP(Tabla15[[#This Row],[cedula]],Tabla8[Numero Documento],Tabla8[Gen])</f>
        <v>M</v>
      </c>
      <c r="S847" s="48" t="str">
        <f>_xlfn.XLOOKUP(Tabla15[[#This Row],[cedula]],Tabla8[Numero Documento],Tabla8[Lugar Funciones Codigo])</f>
        <v>01.83.02.00.04</v>
      </c>
    </row>
    <row r="848" spans="1:19" hidden="1">
      <c r="A848" s="48" t="s">
        <v>2539</v>
      </c>
      <c r="B848" s="48" t="s">
        <v>1110</v>
      </c>
      <c r="C848" s="48" t="s">
        <v>2574</v>
      </c>
      <c r="D848" s="48" t="str">
        <f>Tabla15[[#This Row],[cedula]]&amp;Tabla15[[#This Row],[prog]]&amp;LEFT(Tabla15[[#This Row],[TIPO]],3)</f>
        <v>0100071434313FIJ</v>
      </c>
      <c r="E848" s="48" t="s">
        <v>255</v>
      </c>
      <c r="F848" s="48" t="s">
        <v>256</v>
      </c>
      <c r="G848" s="48" t="s">
        <v>73</v>
      </c>
      <c r="H848" s="48" t="s">
        <v>11</v>
      </c>
      <c r="I848" s="73" t="str">
        <f>_xlfn.XLOOKUP(Tabla15[[#This Row],[cedula]],TCARRERA[CEDULA],TCARRERA[CATEGORIA DEL SERVIDOR],0)</f>
        <v>CARRERA ADMINISTRATIVA</v>
      </c>
      <c r="J84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48" s="48" t="str">
        <f>IF(ISTEXT(Tabla15[[#This Row],[CARRERA]]),Tabla15[[#This Row],[CARRERA]],Tabla15[[#This Row],[STATUS]])</f>
        <v>CARRERA ADMINISTRATIVA</v>
      </c>
      <c r="L848" s="57">
        <v>70000</v>
      </c>
      <c r="M848" s="61">
        <v>5368.48</v>
      </c>
      <c r="N848" s="60">
        <v>2128</v>
      </c>
      <c r="O848" s="60">
        <v>2009</v>
      </c>
      <c r="P848" s="25">
        <f>Tabla15[[#This Row],[sbruto]]-Tabla15[[#This Row],[ISR]]-Tabla15[[#This Row],[SFS]]-Tabla15[[#This Row],[AFP]]-Tabla15[[#This Row],[sneto]]</f>
        <v>7605.0000000000073</v>
      </c>
      <c r="Q848" s="25">
        <v>52889.52</v>
      </c>
      <c r="R848" s="48" t="str">
        <f>_xlfn.XLOOKUP(Tabla15[[#This Row],[cedula]],Tabla8[Numero Documento],Tabla8[Gen])</f>
        <v>F</v>
      </c>
      <c r="S848" s="48" t="str">
        <f>_xlfn.XLOOKUP(Tabla15[[#This Row],[cedula]],Tabla8[Numero Documento],Tabla8[Lugar Funciones Codigo])</f>
        <v>01.83.02.00.04</v>
      </c>
    </row>
    <row r="849" spans="1:19" hidden="1">
      <c r="A849" s="48" t="s">
        <v>2539</v>
      </c>
      <c r="B849" s="48" t="s">
        <v>2171</v>
      </c>
      <c r="C849" s="48" t="s">
        <v>2574</v>
      </c>
      <c r="D849" s="48" t="str">
        <f>Tabla15[[#This Row],[cedula]]&amp;Tabla15[[#This Row],[prog]]&amp;LEFT(Tabla15[[#This Row],[TIPO]],3)</f>
        <v>0011375723113FIJ</v>
      </c>
      <c r="E849" s="48" t="s">
        <v>972</v>
      </c>
      <c r="F849" s="48" t="s">
        <v>974</v>
      </c>
      <c r="G849" s="48" t="s">
        <v>73</v>
      </c>
      <c r="H849" s="48" t="s">
        <v>11</v>
      </c>
      <c r="I849" s="73">
        <f>_xlfn.XLOOKUP(Tabla15[[#This Row],[cedula]],TCARRERA[CEDULA],TCARRERA[CATEGORIA DEL SERVIDOR],0)</f>
        <v>0</v>
      </c>
      <c r="J84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49" s="48" t="str">
        <f>IF(ISTEXT(Tabla15[[#This Row],[CARRERA]]),Tabla15[[#This Row],[CARRERA]],Tabla15[[#This Row],[STATUS]])</f>
        <v>FIJO</v>
      </c>
      <c r="L849" s="57">
        <v>55000</v>
      </c>
      <c r="M849" s="61">
        <v>2559.6799999999998</v>
      </c>
      <c r="N849" s="57">
        <v>1672</v>
      </c>
      <c r="O849" s="57">
        <v>1578.5</v>
      </c>
      <c r="P849" s="25">
        <f>Tabla15[[#This Row],[sbruto]]-Tabla15[[#This Row],[ISR]]-Tabla15[[#This Row],[SFS]]-Tabla15[[#This Row],[AFP]]-Tabla15[[#This Row],[sneto]]</f>
        <v>5071</v>
      </c>
      <c r="Q849" s="25">
        <v>44118.82</v>
      </c>
      <c r="R849" s="48" t="str">
        <f>_xlfn.XLOOKUP(Tabla15[[#This Row],[cedula]],Tabla8[Numero Documento],Tabla8[Gen])</f>
        <v>M</v>
      </c>
      <c r="S849" s="48" t="str">
        <f>_xlfn.XLOOKUP(Tabla15[[#This Row],[cedula]],Tabla8[Numero Documento],Tabla8[Lugar Funciones Codigo])</f>
        <v>01.83.02.00.04</v>
      </c>
    </row>
    <row r="850" spans="1:19">
      <c r="A850" s="48" t="s">
        <v>2538</v>
      </c>
      <c r="B850" s="48" t="s">
        <v>3146</v>
      </c>
      <c r="C850" s="48" t="s">
        <v>2570</v>
      </c>
      <c r="D850" s="48" t="str">
        <f>Tabla15[[#This Row],[cedula]]&amp;Tabla15[[#This Row],[prog]]&amp;LEFT(Tabla15[[#This Row],[TIPO]],3)</f>
        <v>0011034578201TEM</v>
      </c>
      <c r="E850" s="48" t="s">
        <v>3145</v>
      </c>
      <c r="F850" s="48" t="s">
        <v>100</v>
      </c>
      <c r="G850" s="48" t="s">
        <v>73</v>
      </c>
      <c r="H850" s="48" t="s">
        <v>2795</v>
      </c>
      <c r="I850" s="73">
        <f>_xlfn.XLOOKUP(Tabla15[[#This Row],[cedula]],TCARRERA[CEDULA],TCARRERA[CATEGORIA DEL SERVIDOR],0)</f>
        <v>0</v>
      </c>
      <c r="J850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0" s="48" t="str">
        <f>IF(ISTEXT(Tabla15[[#This Row],[CARRERA]]),Tabla15[[#This Row],[CARRERA]],Tabla15[[#This Row],[STATUS]])</f>
        <v>TEMPORALES</v>
      </c>
      <c r="L850" s="57">
        <v>55000</v>
      </c>
      <c r="M850" s="60">
        <v>2559.6799999999998</v>
      </c>
      <c r="N850" s="57">
        <v>1672</v>
      </c>
      <c r="O850" s="57">
        <v>1578.5</v>
      </c>
      <c r="P850" s="25">
        <f>Tabla15[[#This Row],[sbruto]]-Tabla15[[#This Row],[ISR]]-Tabla15[[#This Row],[SFS]]-Tabla15[[#This Row],[AFP]]-Tabla15[[#This Row],[sneto]]</f>
        <v>25</v>
      </c>
      <c r="Q850" s="25">
        <v>49164.82</v>
      </c>
      <c r="R850" s="48" t="str">
        <f>_xlfn.XLOOKUP(Tabla15[[#This Row],[cedula]],Tabla8[Numero Documento],Tabla8[Gen])</f>
        <v>M</v>
      </c>
      <c r="S850" s="48" t="str">
        <f>_xlfn.XLOOKUP(Tabla15[[#This Row],[cedula]],Tabla8[Numero Documento],Tabla8[Lugar Funciones Codigo])</f>
        <v>01.83.02.00.04</v>
      </c>
    </row>
    <row r="851" spans="1:19" hidden="1">
      <c r="A851" s="48" t="s">
        <v>2539</v>
      </c>
      <c r="B851" s="48" t="s">
        <v>1356</v>
      </c>
      <c r="C851" s="48" t="s">
        <v>2574</v>
      </c>
      <c r="D851" s="48" t="str">
        <f>Tabla15[[#This Row],[cedula]]&amp;Tabla15[[#This Row],[prog]]&amp;LEFT(Tabla15[[#This Row],[TIPO]],3)</f>
        <v>0010378351013FIJ</v>
      </c>
      <c r="E851" s="48" t="s">
        <v>99</v>
      </c>
      <c r="F851" s="48" t="s">
        <v>100</v>
      </c>
      <c r="G851" s="48" t="s">
        <v>73</v>
      </c>
      <c r="H851" s="48" t="s">
        <v>11</v>
      </c>
      <c r="I851" s="73" t="str">
        <f>_xlfn.XLOOKUP(Tabla15[[#This Row],[cedula]],TCARRERA[CEDULA],TCARRERA[CATEGORIA DEL SERVIDOR],0)</f>
        <v>CARRERA ADMINISTRATIVA</v>
      </c>
      <c r="J85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51" s="48" t="str">
        <f>IF(ISTEXT(Tabla15[[#This Row],[CARRERA]]),Tabla15[[#This Row],[CARRERA]],Tabla15[[#This Row],[STATUS]])</f>
        <v>CARRERA ADMINISTRATIVA</v>
      </c>
      <c r="L851" s="57">
        <v>50000</v>
      </c>
      <c r="M851" s="58">
        <v>1627.13</v>
      </c>
      <c r="N851" s="57">
        <v>1520</v>
      </c>
      <c r="O851" s="57">
        <v>1435</v>
      </c>
      <c r="P851" s="25">
        <f>Tabla15[[#This Row],[sbruto]]-Tabla15[[#This Row],[ISR]]-Tabla15[[#This Row],[SFS]]-Tabla15[[#This Row],[AFP]]-Tabla15[[#This Row],[sneto]]</f>
        <v>15021.460000000003</v>
      </c>
      <c r="Q851" s="25">
        <v>30396.41</v>
      </c>
      <c r="R851" s="48" t="str">
        <f>_xlfn.XLOOKUP(Tabla15[[#This Row],[cedula]],Tabla8[Numero Documento],Tabla8[Gen])</f>
        <v>F</v>
      </c>
      <c r="S851" s="48" t="str">
        <f>_xlfn.XLOOKUP(Tabla15[[#This Row],[cedula]],Tabla8[Numero Documento],Tabla8[Lugar Funciones Codigo])</f>
        <v>01.83.02.00.04</v>
      </c>
    </row>
    <row r="852" spans="1:19" hidden="1">
      <c r="A852" s="48" t="s">
        <v>2539</v>
      </c>
      <c r="B852" s="48" t="s">
        <v>2153</v>
      </c>
      <c r="C852" s="48" t="s">
        <v>2574</v>
      </c>
      <c r="D852" s="48" t="str">
        <f>Tabla15[[#This Row],[cedula]]&amp;Tabla15[[#This Row],[prog]]&amp;LEFT(Tabla15[[#This Row],[TIPO]],3)</f>
        <v>0011445495213FIJ</v>
      </c>
      <c r="E852" s="48" t="s">
        <v>81</v>
      </c>
      <c r="F852" s="48" t="s">
        <v>82</v>
      </c>
      <c r="G852" s="48" t="s">
        <v>73</v>
      </c>
      <c r="H852" s="48" t="s">
        <v>11</v>
      </c>
      <c r="I852" s="73">
        <f>_xlfn.XLOOKUP(Tabla15[[#This Row],[cedula]],TCARRERA[CEDULA],TCARRERA[CATEGORIA DEL SERVIDOR],0)</f>
        <v>0</v>
      </c>
      <c r="J85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52" s="48" t="str">
        <f>IF(ISTEXT(Tabla15[[#This Row],[CARRERA]]),Tabla15[[#This Row],[CARRERA]],Tabla15[[#This Row],[STATUS]])</f>
        <v>FIJO</v>
      </c>
      <c r="L852" s="57">
        <v>45000</v>
      </c>
      <c r="M852" s="61">
        <v>694.59</v>
      </c>
      <c r="N852" s="57">
        <v>1368</v>
      </c>
      <c r="O852" s="57">
        <v>1291.5</v>
      </c>
      <c r="P852" s="25">
        <f>Tabla15[[#This Row],[sbruto]]-Tabla15[[#This Row],[ISR]]-Tabla15[[#This Row],[SFS]]-Tabla15[[#This Row],[AFP]]-Tabla15[[#This Row],[sneto]]</f>
        <v>10695.220000000005</v>
      </c>
      <c r="Q852" s="25">
        <v>30950.69</v>
      </c>
      <c r="R852" s="48" t="str">
        <f>_xlfn.XLOOKUP(Tabla15[[#This Row],[cedula]],Tabla8[Numero Documento],Tabla8[Gen])</f>
        <v>F</v>
      </c>
      <c r="S852" s="48" t="str">
        <f>_xlfn.XLOOKUP(Tabla15[[#This Row],[cedula]],Tabla8[Numero Documento],Tabla8[Lugar Funciones Codigo])</f>
        <v>01.83.02.00.04</v>
      </c>
    </row>
    <row r="853" spans="1:19" hidden="1">
      <c r="A853" s="48" t="s">
        <v>2539</v>
      </c>
      <c r="B853" s="48" t="s">
        <v>2252</v>
      </c>
      <c r="C853" s="48" t="s">
        <v>2574</v>
      </c>
      <c r="D853" s="48" t="str">
        <f>Tabla15[[#This Row],[cedula]]&amp;Tabla15[[#This Row],[prog]]&amp;LEFT(Tabla15[[#This Row],[TIPO]],3)</f>
        <v>0010251391813FIJ</v>
      </c>
      <c r="E853" s="48" t="s">
        <v>994</v>
      </c>
      <c r="F853" s="48" t="s">
        <v>385</v>
      </c>
      <c r="G853" s="48" t="s">
        <v>73</v>
      </c>
      <c r="H853" s="48" t="s">
        <v>11</v>
      </c>
      <c r="I853" s="73">
        <f>_xlfn.XLOOKUP(Tabla15[[#This Row],[cedula]],TCARRERA[CEDULA],TCARRERA[CATEGORIA DEL SERVIDOR],0)</f>
        <v>0</v>
      </c>
      <c r="J85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53" s="48" t="str">
        <f>IF(ISTEXT(Tabla15[[#This Row],[CARRERA]]),Tabla15[[#This Row],[CARRERA]],Tabla15[[#This Row],[STATUS]])</f>
        <v>FIJO</v>
      </c>
      <c r="L853" s="57">
        <v>40000</v>
      </c>
      <c r="M853" s="61">
        <v>442.65</v>
      </c>
      <c r="N853" s="57">
        <v>1216</v>
      </c>
      <c r="O853" s="57">
        <v>1148</v>
      </c>
      <c r="P853" s="25">
        <f>Tabla15[[#This Row],[sbruto]]-Tabla15[[#This Row],[ISR]]-Tabla15[[#This Row],[SFS]]-Tabla15[[#This Row],[AFP]]-Tabla15[[#This Row],[sneto]]</f>
        <v>12483.55</v>
      </c>
      <c r="Q853" s="25">
        <v>24709.8</v>
      </c>
      <c r="R853" s="48" t="str">
        <f>_xlfn.XLOOKUP(Tabla15[[#This Row],[cedula]],Tabla8[Numero Documento],Tabla8[Gen])</f>
        <v>M</v>
      </c>
      <c r="S853" s="48" t="str">
        <f>_xlfn.XLOOKUP(Tabla15[[#This Row],[cedula]],Tabla8[Numero Documento],Tabla8[Lugar Funciones Codigo])</f>
        <v>01.83.02.00.04</v>
      </c>
    </row>
    <row r="854" spans="1:19">
      <c r="A854" s="48" t="s">
        <v>2538</v>
      </c>
      <c r="B854" s="48" t="s">
        <v>3037</v>
      </c>
      <c r="C854" s="48" t="s">
        <v>2570</v>
      </c>
      <c r="D854" s="48" t="str">
        <f>Tabla15[[#This Row],[cedula]]&amp;Tabla15[[#This Row],[prog]]&amp;LEFT(Tabla15[[#This Row],[TIPO]],3)</f>
        <v>0011275579801TEM</v>
      </c>
      <c r="E854" s="48" t="s">
        <v>3036</v>
      </c>
      <c r="F854" s="48" t="s">
        <v>75</v>
      </c>
      <c r="G854" s="48" t="s">
        <v>73</v>
      </c>
      <c r="H854" s="48" t="s">
        <v>2795</v>
      </c>
      <c r="I854" s="73">
        <f>_xlfn.XLOOKUP(Tabla15[[#This Row],[cedula]],TCARRERA[CEDULA],TCARRERA[CATEGORIA DEL SERVIDOR],0)</f>
        <v>0</v>
      </c>
      <c r="J854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4" s="48" t="str">
        <f>IF(ISTEXT(Tabla15[[#This Row],[CARRERA]]),Tabla15[[#This Row],[CARRERA]],Tabla15[[#This Row],[STATUS]])</f>
        <v>TEMPORALES</v>
      </c>
      <c r="L854" s="57">
        <v>36000</v>
      </c>
      <c r="M854" s="61"/>
      <c r="N854" s="57">
        <v>1094.4000000000001</v>
      </c>
      <c r="O854" s="57">
        <v>1033.2</v>
      </c>
      <c r="P854" s="25">
        <f>Tabla15[[#This Row],[sbruto]]-Tabla15[[#This Row],[ISR]]-Tabla15[[#This Row],[SFS]]-Tabla15[[#This Row],[AFP]]-Tabla15[[#This Row],[sneto]]</f>
        <v>25</v>
      </c>
      <c r="Q854" s="25">
        <v>33847.4</v>
      </c>
      <c r="R854" s="48" t="str">
        <f>_xlfn.XLOOKUP(Tabla15[[#This Row],[cedula]],Tabla8[Numero Documento],Tabla8[Gen])</f>
        <v>M</v>
      </c>
      <c r="S854" s="48" t="str">
        <f>_xlfn.XLOOKUP(Tabla15[[#This Row],[cedula]],Tabla8[Numero Documento],Tabla8[Lugar Funciones Codigo])</f>
        <v>01.83.02.00.04</v>
      </c>
    </row>
    <row r="855" spans="1:19">
      <c r="A855" s="48" t="s">
        <v>2538</v>
      </c>
      <c r="B855" s="48" t="s">
        <v>3085</v>
      </c>
      <c r="C855" s="48" t="s">
        <v>2570</v>
      </c>
      <c r="D855" s="48" t="str">
        <f>Tabla15[[#This Row],[cedula]]&amp;Tabla15[[#This Row],[prog]]&amp;LEFT(Tabla15[[#This Row],[TIPO]],3)</f>
        <v>4022213765101TEM</v>
      </c>
      <c r="E855" s="48" t="s">
        <v>3084</v>
      </c>
      <c r="F855" s="48" t="s">
        <v>75</v>
      </c>
      <c r="G855" s="48" t="s">
        <v>73</v>
      </c>
      <c r="H855" s="48" t="s">
        <v>2795</v>
      </c>
      <c r="I855" s="73">
        <f>_xlfn.XLOOKUP(Tabla15[[#This Row],[cedula]],TCARRERA[CEDULA],TCARRERA[CATEGORIA DEL SERVIDOR],0)</f>
        <v>0</v>
      </c>
      <c r="J85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5" s="48" t="str">
        <f>IF(ISTEXT(Tabla15[[#This Row],[CARRERA]]),Tabla15[[#This Row],[CARRERA]],Tabla15[[#This Row],[STATUS]])</f>
        <v>TEMPORALES</v>
      </c>
      <c r="L855" s="57">
        <v>36000</v>
      </c>
      <c r="M855" s="58"/>
      <c r="N855" s="57">
        <v>1094.4000000000001</v>
      </c>
      <c r="O855" s="57">
        <v>1033.2</v>
      </c>
      <c r="P855" s="25">
        <f>Tabla15[[#This Row],[sbruto]]-Tabla15[[#This Row],[ISR]]-Tabla15[[#This Row],[SFS]]-Tabla15[[#This Row],[AFP]]-Tabla15[[#This Row],[sneto]]</f>
        <v>25</v>
      </c>
      <c r="Q855" s="25">
        <v>33847.4</v>
      </c>
      <c r="R855" s="48" t="str">
        <f>_xlfn.XLOOKUP(Tabla15[[#This Row],[cedula]],Tabla8[Numero Documento],Tabla8[Gen])</f>
        <v>M</v>
      </c>
      <c r="S855" s="48" t="str">
        <f>_xlfn.XLOOKUP(Tabla15[[#This Row],[cedula]],Tabla8[Numero Documento],Tabla8[Lugar Funciones Codigo])</f>
        <v>01.83.02.00.04</v>
      </c>
    </row>
    <row r="856" spans="1:19" hidden="1">
      <c r="A856" s="48" t="s">
        <v>2539</v>
      </c>
      <c r="B856" s="48" t="s">
        <v>2263</v>
      </c>
      <c r="C856" s="48" t="s">
        <v>2574</v>
      </c>
      <c r="D856" s="48" t="str">
        <f>Tabla15[[#This Row],[cedula]]&amp;Tabla15[[#This Row],[prog]]&amp;LEFT(Tabla15[[#This Row],[TIPO]],3)</f>
        <v>4022404462413FIJ</v>
      </c>
      <c r="E856" s="48" t="s">
        <v>1006</v>
      </c>
      <c r="F856" s="48" t="s">
        <v>169</v>
      </c>
      <c r="G856" s="48" t="s">
        <v>73</v>
      </c>
      <c r="H856" s="48" t="s">
        <v>11</v>
      </c>
      <c r="I856" s="73">
        <f>_xlfn.XLOOKUP(Tabla15[[#This Row],[cedula]],TCARRERA[CEDULA],TCARRERA[CATEGORIA DEL SERVIDOR],0)</f>
        <v>0</v>
      </c>
      <c r="J85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6" s="48" t="str">
        <f>IF(ISTEXT(Tabla15[[#This Row],[CARRERA]]),Tabla15[[#This Row],[CARRERA]],Tabla15[[#This Row],[STATUS]])</f>
        <v>ESTATUTO SIMPLIFICADO</v>
      </c>
      <c r="L856" s="57">
        <v>35000</v>
      </c>
      <c r="M856" s="58"/>
      <c r="N856" s="57">
        <v>1064</v>
      </c>
      <c r="O856" s="57">
        <v>1004.5</v>
      </c>
      <c r="P856" s="25">
        <f>Tabla15[[#This Row],[sbruto]]-Tabla15[[#This Row],[ISR]]-Tabla15[[#This Row],[SFS]]-Tabla15[[#This Row],[AFP]]-Tabla15[[#This Row],[sneto]]</f>
        <v>1121</v>
      </c>
      <c r="Q856" s="25">
        <v>31810.5</v>
      </c>
      <c r="R856" s="48" t="str">
        <f>_xlfn.XLOOKUP(Tabla15[[#This Row],[cedula]],Tabla8[Numero Documento],Tabla8[Gen])</f>
        <v>F</v>
      </c>
      <c r="S856" s="48" t="str">
        <f>_xlfn.XLOOKUP(Tabla15[[#This Row],[cedula]],Tabla8[Numero Documento],Tabla8[Lugar Funciones Codigo])</f>
        <v>01.83.02.00.04</v>
      </c>
    </row>
    <row r="857" spans="1:19" hidden="1">
      <c r="A857" s="48" t="s">
        <v>2539</v>
      </c>
      <c r="B857" s="48" t="s">
        <v>2117</v>
      </c>
      <c r="C857" s="48" t="s">
        <v>2574</v>
      </c>
      <c r="D857" s="48" t="str">
        <f>Tabla15[[#This Row],[cedula]]&amp;Tabla15[[#This Row],[prog]]&amp;LEFT(Tabla15[[#This Row],[TIPO]],3)</f>
        <v>0011435428513FIJ</v>
      </c>
      <c r="E857" s="48" t="s">
        <v>74</v>
      </c>
      <c r="F857" s="48" t="s">
        <v>22</v>
      </c>
      <c r="G857" s="48" t="s">
        <v>73</v>
      </c>
      <c r="H857" s="48" t="s">
        <v>11</v>
      </c>
      <c r="I857" s="73">
        <f>_xlfn.XLOOKUP(Tabla15[[#This Row],[cedula]],TCARRERA[CEDULA],TCARRERA[CATEGORIA DEL SERVIDOR],0)</f>
        <v>0</v>
      </c>
      <c r="J85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48" t="str">
        <f>IF(ISTEXT(Tabla15[[#This Row],[CARRERA]]),Tabla15[[#This Row],[CARRERA]],Tabla15[[#This Row],[STATUS]])</f>
        <v>ESTATUTO SIMPLIFICADO</v>
      </c>
      <c r="L857" s="57">
        <v>31500</v>
      </c>
      <c r="M857" s="61"/>
      <c r="N857" s="60">
        <v>957.6</v>
      </c>
      <c r="O857" s="60">
        <v>904.05</v>
      </c>
      <c r="P857" s="25">
        <f>Tabla15[[#This Row],[sbruto]]-Tabla15[[#This Row],[ISR]]-Tabla15[[#This Row],[SFS]]-Tabla15[[#This Row],[AFP]]-Tabla15[[#This Row],[sneto]]</f>
        <v>17291.230000000003</v>
      </c>
      <c r="Q857" s="25">
        <v>12347.12</v>
      </c>
      <c r="R857" s="48" t="str">
        <f>_xlfn.XLOOKUP(Tabla15[[#This Row],[cedula]],Tabla8[Numero Documento],Tabla8[Gen])</f>
        <v>M</v>
      </c>
      <c r="S857" s="48" t="str">
        <f>_xlfn.XLOOKUP(Tabla15[[#This Row],[cedula]],Tabla8[Numero Documento],Tabla8[Lugar Funciones Codigo])</f>
        <v>01.83.02.00.04</v>
      </c>
    </row>
    <row r="858" spans="1:19" hidden="1">
      <c r="A858" s="48" t="s">
        <v>2539</v>
      </c>
      <c r="B858" s="48" t="s">
        <v>2194</v>
      </c>
      <c r="C858" s="48" t="s">
        <v>2574</v>
      </c>
      <c r="D858" s="48" t="str">
        <f>Tabla15[[#This Row],[cedula]]&amp;Tabla15[[#This Row],[prog]]&amp;LEFT(Tabla15[[#This Row],[TIPO]],3)</f>
        <v>0010179433713FIJ</v>
      </c>
      <c r="E858" s="48" t="s">
        <v>1748</v>
      </c>
      <c r="F858" s="48" t="s">
        <v>385</v>
      </c>
      <c r="G858" s="48" t="s">
        <v>73</v>
      </c>
      <c r="H858" s="48" t="s">
        <v>11</v>
      </c>
      <c r="I858" s="73">
        <f>_xlfn.XLOOKUP(Tabla15[[#This Row],[cedula]],TCARRERA[CEDULA],TCARRERA[CATEGORIA DEL SERVIDOR],0)</f>
        <v>0</v>
      </c>
      <c r="J85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58" s="48" t="str">
        <f>IF(ISTEXT(Tabla15[[#This Row],[CARRERA]]),Tabla15[[#This Row],[CARRERA]],Tabla15[[#This Row],[STATUS]])</f>
        <v>FIJO</v>
      </c>
      <c r="L858" s="57">
        <v>30000</v>
      </c>
      <c r="M858" s="60"/>
      <c r="N858" s="57">
        <v>912</v>
      </c>
      <c r="O858" s="57">
        <v>861</v>
      </c>
      <c r="P858" s="25">
        <f>Tabla15[[#This Row],[sbruto]]-Tabla15[[#This Row],[ISR]]-Tabla15[[#This Row],[SFS]]-Tabla15[[#This Row],[AFP]]-Tabla15[[#This Row],[sneto]]</f>
        <v>25</v>
      </c>
      <c r="Q858" s="25">
        <v>28202</v>
      </c>
      <c r="R858" s="48" t="str">
        <f>_xlfn.XLOOKUP(Tabla15[[#This Row],[cedula]],Tabla8[Numero Documento],Tabla8[Gen])</f>
        <v>M</v>
      </c>
      <c r="S858" s="48" t="str">
        <f>_xlfn.XLOOKUP(Tabla15[[#This Row],[cedula]],Tabla8[Numero Documento],Tabla8[Lugar Funciones Codigo])</f>
        <v>01.83.02.00.04</v>
      </c>
    </row>
    <row r="859" spans="1:19" hidden="1">
      <c r="A859" s="48" t="s">
        <v>2539</v>
      </c>
      <c r="B859" s="48" t="s">
        <v>1317</v>
      </c>
      <c r="C859" s="48" t="s">
        <v>2574</v>
      </c>
      <c r="D859" s="48" t="str">
        <f>Tabla15[[#This Row],[cedula]]&amp;Tabla15[[#This Row],[prog]]&amp;LEFT(Tabla15[[#This Row],[TIPO]],3)</f>
        <v>0010339444113FIJ</v>
      </c>
      <c r="E859" s="48" t="s">
        <v>78</v>
      </c>
      <c r="F859" s="48" t="s">
        <v>79</v>
      </c>
      <c r="G859" s="48" t="s">
        <v>73</v>
      </c>
      <c r="H859" s="48" t="s">
        <v>11</v>
      </c>
      <c r="I859" s="73" t="str">
        <f>_xlfn.XLOOKUP(Tabla15[[#This Row],[cedula]],TCARRERA[CEDULA],TCARRERA[CATEGORIA DEL SERVIDOR],0)</f>
        <v>CARRERA ADMINISTRATIVA</v>
      </c>
      <c r="J85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59" s="48" t="str">
        <f>IF(ISTEXT(Tabla15[[#This Row],[CARRERA]]),Tabla15[[#This Row],[CARRERA]],Tabla15[[#This Row],[STATUS]])</f>
        <v>CARRERA ADMINISTRATIVA</v>
      </c>
      <c r="L859" s="57">
        <v>26617.88</v>
      </c>
      <c r="M859" s="61"/>
      <c r="N859" s="57">
        <v>809.18</v>
      </c>
      <c r="O859" s="57">
        <v>763.93</v>
      </c>
      <c r="P859" s="25">
        <f>Tabla15[[#This Row],[sbruto]]-Tabla15[[#This Row],[ISR]]-Tabla15[[#This Row],[SFS]]-Tabla15[[#This Row],[AFP]]-Tabla15[[#This Row],[sneto]]</f>
        <v>1642.0200000000004</v>
      </c>
      <c r="Q859" s="25">
        <v>23402.75</v>
      </c>
      <c r="R859" s="48" t="str">
        <f>_xlfn.XLOOKUP(Tabla15[[#This Row],[cedula]],Tabla8[Numero Documento],Tabla8[Gen])</f>
        <v>F</v>
      </c>
      <c r="S859" s="48" t="str">
        <f>_xlfn.XLOOKUP(Tabla15[[#This Row],[cedula]],Tabla8[Numero Documento],Tabla8[Lugar Funciones Codigo])</f>
        <v>01.83.02.00.04</v>
      </c>
    </row>
    <row r="860" spans="1:19" hidden="1">
      <c r="A860" s="48" t="s">
        <v>2539</v>
      </c>
      <c r="B860" s="48" t="s">
        <v>1331</v>
      </c>
      <c r="C860" s="48" t="s">
        <v>2574</v>
      </c>
      <c r="D860" s="48" t="str">
        <f>Tabla15[[#This Row],[cedula]]&amp;Tabla15[[#This Row],[prog]]&amp;LEFT(Tabla15[[#This Row],[TIPO]],3)</f>
        <v>0010360197713FIJ</v>
      </c>
      <c r="E860" s="48" t="s">
        <v>85</v>
      </c>
      <c r="F860" s="48" t="s">
        <v>86</v>
      </c>
      <c r="G860" s="48" t="s">
        <v>73</v>
      </c>
      <c r="H860" s="48" t="s">
        <v>11</v>
      </c>
      <c r="I860" s="73" t="str">
        <f>_xlfn.XLOOKUP(Tabla15[[#This Row],[cedula]],TCARRERA[CEDULA],TCARRERA[CATEGORIA DEL SERVIDOR],0)</f>
        <v>CARRERA ADMINISTRATIVA</v>
      </c>
      <c r="J86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48" t="str">
        <f>IF(ISTEXT(Tabla15[[#This Row],[CARRERA]]),Tabla15[[#This Row],[CARRERA]],Tabla15[[#This Row],[STATUS]])</f>
        <v>CARRERA ADMINISTRATIVA</v>
      </c>
      <c r="L860" s="57">
        <v>26250</v>
      </c>
      <c r="M860" s="61"/>
      <c r="N860" s="57">
        <v>798</v>
      </c>
      <c r="O860" s="57">
        <v>753.38</v>
      </c>
      <c r="P860" s="25">
        <f>Tabla15[[#This Row],[sbruto]]-Tabla15[[#This Row],[ISR]]-Tabla15[[#This Row],[SFS]]-Tabla15[[#This Row],[AFP]]-Tabla15[[#This Row],[sneto]]</f>
        <v>19788.399999999998</v>
      </c>
      <c r="Q860" s="25">
        <v>4910.22</v>
      </c>
      <c r="R860" s="48" t="str">
        <f>_xlfn.XLOOKUP(Tabla15[[#This Row],[cedula]],Tabla8[Numero Documento],Tabla8[Gen])</f>
        <v>M</v>
      </c>
      <c r="S860" s="48" t="str">
        <f>_xlfn.XLOOKUP(Tabla15[[#This Row],[cedula]],Tabla8[Numero Documento],Tabla8[Lugar Funciones Codigo])</f>
        <v>01.83.02.00.04</v>
      </c>
    </row>
    <row r="861" spans="1:19" hidden="1">
      <c r="A861" s="48" t="s">
        <v>2539</v>
      </c>
      <c r="B861" s="48" t="s">
        <v>1334</v>
      </c>
      <c r="C861" s="48" t="s">
        <v>2574</v>
      </c>
      <c r="D861" s="48" t="str">
        <f>Tabla15[[#This Row],[cedula]]&amp;Tabla15[[#This Row],[prog]]&amp;LEFT(Tabla15[[#This Row],[TIPO]],3)</f>
        <v>0010854345513FIJ</v>
      </c>
      <c r="E861" s="48" t="s">
        <v>87</v>
      </c>
      <c r="F861" s="48" t="s">
        <v>88</v>
      </c>
      <c r="G861" s="48" t="s">
        <v>73</v>
      </c>
      <c r="H861" s="48" t="s">
        <v>11</v>
      </c>
      <c r="I861" s="73" t="str">
        <f>_xlfn.XLOOKUP(Tabla15[[#This Row],[cedula]],TCARRERA[CEDULA],TCARRERA[CATEGORIA DEL SERVIDOR],0)</f>
        <v>CARRERA ADMINISTRATIVA</v>
      </c>
      <c r="J86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61" s="48" t="str">
        <f>IF(ISTEXT(Tabla15[[#This Row],[CARRERA]]),Tabla15[[#This Row],[CARRERA]],Tabla15[[#This Row],[STATUS]])</f>
        <v>CARRERA ADMINISTRATIVA</v>
      </c>
      <c r="L861" s="57">
        <v>26250</v>
      </c>
      <c r="M861" s="61"/>
      <c r="N861" s="57">
        <v>798</v>
      </c>
      <c r="O861" s="57">
        <v>753.38</v>
      </c>
      <c r="P861" s="25">
        <f>Tabla15[[#This Row],[sbruto]]-Tabla15[[#This Row],[ISR]]-Tabla15[[#This Row],[SFS]]-Tabla15[[#This Row],[AFP]]-Tabla15[[#This Row],[sneto]]</f>
        <v>18562.79</v>
      </c>
      <c r="Q861" s="25">
        <v>6135.83</v>
      </c>
      <c r="R861" s="48" t="str">
        <f>_xlfn.XLOOKUP(Tabla15[[#This Row],[cedula]],Tabla8[Numero Documento],Tabla8[Gen])</f>
        <v>F</v>
      </c>
      <c r="S861" s="48" t="str">
        <f>_xlfn.XLOOKUP(Tabla15[[#This Row],[cedula]],Tabla8[Numero Documento],Tabla8[Lugar Funciones Codigo])</f>
        <v>01.83.02.00.04</v>
      </c>
    </row>
    <row r="862" spans="1:19" hidden="1">
      <c r="A862" s="48" t="s">
        <v>2539</v>
      </c>
      <c r="B862" s="48" t="s">
        <v>2108</v>
      </c>
      <c r="C862" s="48" t="s">
        <v>2574</v>
      </c>
      <c r="D862" s="48" t="str">
        <f>Tabla15[[#This Row],[cedula]]&amp;Tabla15[[#This Row],[prog]]&amp;LEFT(Tabla15[[#This Row],[TIPO]],3)</f>
        <v>0010011017013FIJ</v>
      </c>
      <c r="E862" s="48" t="s">
        <v>880</v>
      </c>
      <c r="F862" s="48" t="s">
        <v>110</v>
      </c>
      <c r="G862" s="48" t="s">
        <v>73</v>
      </c>
      <c r="H862" s="48" t="s">
        <v>11</v>
      </c>
      <c r="I862" s="73">
        <f>_xlfn.XLOOKUP(Tabla15[[#This Row],[cedula]],TCARRERA[CEDULA],TCARRERA[CATEGORIA DEL SERVIDOR],0)</f>
        <v>0</v>
      </c>
      <c r="J862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2" s="48" t="str">
        <f>IF(ISTEXT(Tabla15[[#This Row],[CARRERA]]),Tabla15[[#This Row],[CARRERA]],Tabla15[[#This Row],[STATUS]])</f>
        <v>ESTATUTO SIMPLIFICADO</v>
      </c>
      <c r="L862" s="57">
        <v>25000</v>
      </c>
      <c r="M862" s="61"/>
      <c r="N862" s="57">
        <v>760</v>
      </c>
      <c r="O862" s="57">
        <v>717.5</v>
      </c>
      <c r="P862" s="25">
        <f>Tabla15[[#This Row],[sbruto]]-Tabla15[[#This Row],[ISR]]-Tabla15[[#This Row],[SFS]]-Tabla15[[#This Row],[AFP]]-Tabla15[[#This Row],[sneto]]</f>
        <v>25</v>
      </c>
      <c r="Q862" s="25">
        <v>23497.5</v>
      </c>
      <c r="R862" s="48" t="str">
        <f>_xlfn.XLOOKUP(Tabla15[[#This Row],[cedula]],Tabla8[Numero Documento],Tabla8[Gen])</f>
        <v>F</v>
      </c>
      <c r="S862" s="48" t="str">
        <f>_xlfn.XLOOKUP(Tabla15[[#This Row],[cedula]],Tabla8[Numero Documento],Tabla8[Lugar Funciones Codigo])</f>
        <v>01.83.02.00.04</v>
      </c>
    </row>
    <row r="863" spans="1:19" hidden="1">
      <c r="A863" s="48" t="s">
        <v>2539</v>
      </c>
      <c r="B863" s="48" t="s">
        <v>2193</v>
      </c>
      <c r="C863" s="48" t="s">
        <v>2574</v>
      </c>
      <c r="D863" s="48" t="str">
        <f>Tabla15[[#This Row],[cedula]]&amp;Tabla15[[#This Row],[prog]]&amp;LEFT(Tabla15[[#This Row],[TIPO]],3)</f>
        <v>0011777414113FIJ</v>
      </c>
      <c r="E863" s="48" t="s">
        <v>1747</v>
      </c>
      <c r="F863" s="48" t="s">
        <v>402</v>
      </c>
      <c r="G863" s="48" t="s">
        <v>73</v>
      </c>
      <c r="H863" s="48" t="s">
        <v>11</v>
      </c>
      <c r="I863" s="73">
        <f>_xlfn.XLOOKUP(Tabla15[[#This Row],[cedula]],TCARRERA[CEDULA],TCARRERA[CATEGORIA DEL SERVIDOR],0)</f>
        <v>0</v>
      </c>
      <c r="J863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3" s="48" t="str">
        <f>IF(ISTEXT(Tabla15[[#This Row],[CARRERA]]),Tabla15[[#This Row],[CARRERA]],Tabla15[[#This Row],[STATUS]])</f>
        <v>ESTATUTO SIMPLIFICADO</v>
      </c>
      <c r="L863" s="57">
        <v>24000</v>
      </c>
      <c r="M863" s="61"/>
      <c r="N863" s="57">
        <v>729.6</v>
      </c>
      <c r="O863" s="57">
        <v>688.8</v>
      </c>
      <c r="P863" s="25">
        <f>Tabla15[[#This Row],[sbruto]]-Tabla15[[#This Row],[ISR]]-Tabla15[[#This Row],[SFS]]-Tabla15[[#This Row],[AFP]]-Tabla15[[#This Row],[sneto]]</f>
        <v>25.000000000003638</v>
      </c>
      <c r="Q863" s="25">
        <v>22556.6</v>
      </c>
      <c r="R863" s="48" t="str">
        <f>_xlfn.XLOOKUP(Tabla15[[#This Row],[cedula]],Tabla8[Numero Documento],Tabla8[Gen])</f>
        <v>M</v>
      </c>
      <c r="S863" s="48" t="str">
        <f>_xlfn.XLOOKUP(Tabla15[[#This Row],[cedula]],Tabla8[Numero Documento],Tabla8[Lugar Funciones Codigo])</f>
        <v>01.83.02.00.04</v>
      </c>
    </row>
    <row r="864" spans="1:19" hidden="1">
      <c r="A864" s="48" t="s">
        <v>2539</v>
      </c>
      <c r="B864" s="48" t="s">
        <v>2099</v>
      </c>
      <c r="C864" s="48" t="s">
        <v>2574</v>
      </c>
      <c r="D864" s="48" t="str">
        <f>Tabla15[[#This Row],[cedula]]&amp;Tabla15[[#This Row],[prog]]&amp;LEFT(Tabla15[[#This Row],[TIPO]],3)</f>
        <v>0011773379013FIJ</v>
      </c>
      <c r="E864" s="48" t="s">
        <v>1002</v>
      </c>
      <c r="F864" s="48" t="s">
        <v>42</v>
      </c>
      <c r="G864" s="48" t="s">
        <v>73</v>
      </c>
      <c r="H864" s="48" t="s">
        <v>11</v>
      </c>
      <c r="I864" s="73">
        <f>_xlfn.XLOOKUP(Tabla15[[#This Row],[cedula]],TCARRERA[CEDULA],TCARRERA[CATEGORIA DEL SERVIDOR],0)</f>
        <v>0</v>
      </c>
      <c r="J86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4" s="48" t="str">
        <f>IF(ISTEXT(Tabla15[[#This Row],[CARRERA]]),Tabla15[[#This Row],[CARRERA]],Tabla15[[#This Row],[STATUS]])</f>
        <v>ESTATUTO SIMPLIFICADO</v>
      </c>
      <c r="L864" s="57">
        <v>22000</v>
      </c>
      <c r="M864" s="61"/>
      <c r="N864" s="57">
        <v>668.8</v>
      </c>
      <c r="O864" s="57">
        <v>631.4</v>
      </c>
      <c r="P864" s="25">
        <f>Tabla15[[#This Row],[sbruto]]-Tabla15[[#This Row],[ISR]]-Tabla15[[#This Row],[SFS]]-Tabla15[[#This Row],[AFP]]-Tabla15[[#This Row],[sneto]]</f>
        <v>2231</v>
      </c>
      <c r="Q864" s="25">
        <v>18468.8</v>
      </c>
      <c r="R864" s="48" t="str">
        <f>_xlfn.XLOOKUP(Tabla15[[#This Row],[cedula]],Tabla8[Numero Documento],Tabla8[Gen])</f>
        <v>M</v>
      </c>
      <c r="S864" s="48" t="str">
        <f>_xlfn.XLOOKUP(Tabla15[[#This Row],[cedula]],Tabla8[Numero Documento],Tabla8[Lugar Funciones Codigo])</f>
        <v>01.83.02.00.04</v>
      </c>
    </row>
    <row r="865" spans="1:19" hidden="1">
      <c r="A865" s="48" t="s">
        <v>2539</v>
      </c>
      <c r="B865" s="48" t="s">
        <v>2141</v>
      </c>
      <c r="C865" s="48" t="s">
        <v>2574</v>
      </c>
      <c r="D865" s="48" t="str">
        <f>Tabla15[[#This Row],[cedula]]&amp;Tabla15[[#This Row],[prog]]&amp;LEFT(Tabla15[[#This Row],[TIPO]],3)</f>
        <v>0310188131013FIJ</v>
      </c>
      <c r="E865" s="48" t="s">
        <v>1000</v>
      </c>
      <c r="F865" s="48" t="s">
        <v>30</v>
      </c>
      <c r="G865" s="48" t="s">
        <v>73</v>
      </c>
      <c r="H865" s="48" t="s">
        <v>11</v>
      </c>
      <c r="I865" s="73">
        <f>_xlfn.XLOOKUP(Tabla15[[#This Row],[cedula]],TCARRERA[CEDULA],TCARRERA[CATEGORIA DEL SERVIDOR],0)</f>
        <v>0</v>
      </c>
      <c r="J865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5" s="48" t="str">
        <f>IF(ISTEXT(Tabla15[[#This Row],[CARRERA]]),Tabla15[[#This Row],[CARRERA]],Tabla15[[#This Row],[STATUS]])</f>
        <v>ESTATUTO SIMPLIFICADO</v>
      </c>
      <c r="L865" s="57">
        <v>22000</v>
      </c>
      <c r="M865" s="61"/>
      <c r="N865" s="57">
        <v>668.8</v>
      </c>
      <c r="O865" s="57">
        <v>631.4</v>
      </c>
      <c r="P865" s="25">
        <f>Tabla15[[#This Row],[sbruto]]-Tabla15[[#This Row],[ISR]]-Tabla15[[#This Row],[SFS]]-Tabla15[[#This Row],[AFP]]-Tabla15[[#This Row],[sneto]]</f>
        <v>5831.5199999999986</v>
      </c>
      <c r="Q865" s="25">
        <v>14868.28</v>
      </c>
      <c r="R865" s="48" t="str">
        <f>_xlfn.XLOOKUP(Tabla15[[#This Row],[cedula]],Tabla8[Numero Documento],Tabla8[Gen])</f>
        <v>M</v>
      </c>
      <c r="S865" s="48" t="str">
        <f>_xlfn.XLOOKUP(Tabla15[[#This Row],[cedula]],Tabla8[Numero Documento],Tabla8[Lugar Funciones Codigo])</f>
        <v>01.83.02.00.04</v>
      </c>
    </row>
    <row r="866" spans="1:19" hidden="1">
      <c r="A866" s="48" t="s">
        <v>2539</v>
      </c>
      <c r="B866" s="48" t="s">
        <v>1339</v>
      </c>
      <c r="C866" s="48" t="s">
        <v>2574</v>
      </c>
      <c r="D866" s="48" t="str">
        <f>Tabla15[[#This Row],[cedula]]&amp;Tabla15[[#This Row],[prog]]&amp;LEFT(Tabla15[[#This Row],[TIPO]],3)</f>
        <v>0010160545913FIJ</v>
      </c>
      <c r="E866" s="48" t="s">
        <v>89</v>
      </c>
      <c r="F866" s="48" t="s">
        <v>90</v>
      </c>
      <c r="G866" s="48" t="s">
        <v>73</v>
      </c>
      <c r="H866" s="48" t="s">
        <v>11</v>
      </c>
      <c r="I866" s="73" t="str">
        <f>_xlfn.XLOOKUP(Tabla15[[#This Row],[cedula]],TCARRERA[CEDULA],TCARRERA[CATEGORIA DEL SERVIDOR],0)</f>
        <v>CARRERA ADMINISTRATIVA</v>
      </c>
      <c r="J86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66" s="48" t="str">
        <f>IF(ISTEXT(Tabla15[[#This Row],[CARRERA]]),Tabla15[[#This Row],[CARRERA]],Tabla15[[#This Row],[STATUS]])</f>
        <v>CARRERA ADMINISTRATIVA</v>
      </c>
      <c r="L866" s="57">
        <v>22000</v>
      </c>
      <c r="M866" s="59"/>
      <c r="N866" s="57">
        <v>668.8</v>
      </c>
      <c r="O866" s="57">
        <v>631.4</v>
      </c>
      <c r="P866" s="25">
        <f>Tabla15[[#This Row],[sbruto]]-Tabla15[[#This Row],[ISR]]-Tabla15[[#This Row],[SFS]]-Tabla15[[#This Row],[AFP]]-Tabla15[[#This Row],[sneto]]</f>
        <v>375</v>
      </c>
      <c r="Q866" s="25">
        <v>20324.8</v>
      </c>
      <c r="R866" s="48" t="str">
        <f>_xlfn.XLOOKUP(Tabla15[[#This Row],[cedula]],Tabla8[Numero Documento],Tabla8[Gen])</f>
        <v>M</v>
      </c>
      <c r="S866" s="48" t="str">
        <f>_xlfn.XLOOKUP(Tabla15[[#This Row],[cedula]],Tabla8[Numero Documento],Tabla8[Lugar Funciones Codigo])</f>
        <v>01.83.02.00.04</v>
      </c>
    </row>
    <row r="867" spans="1:19" hidden="1">
      <c r="A867" s="48" t="s">
        <v>2539</v>
      </c>
      <c r="B867" s="48" t="s">
        <v>2103</v>
      </c>
      <c r="C867" s="48" t="s">
        <v>2574</v>
      </c>
      <c r="D867" s="48" t="str">
        <f>Tabla15[[#This Row],[cedula]]&amp;Tabla15[[#This Row],[prog]]&amp;LEFT(Tabla15[[#This Row],[TIPO]],3)</f>
        <v>4023981787313FIJ</v>
      </c>
      <c r="E867" s="48" t="s">
        <v>1732</v>
      </c>
      <c r="F867" s="48" t="s">
        <v>8</v>
      </c>
      <c r="G867" s="48" t="s">
        <v>73</v>
      </c>
      <c r="H867" s="48" t="s">
        <v>11</v>
      </c>
      <c r="I867" s="73">
        <f>_xlfn.XLOOKUP(Tabla15[[#This Row],[cedula]],TCARRERA[CEDULA],TCARRERA[CATEGORIA DEL SERVIDOR],0)</f>
        <v>0</v>
      </c>
      <c r="J86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7" s="48" t="str">
        <f>IF(ISTEXT(Tabla15[[#This Row],[CARRERA]]),Tabla15[[#This Row],[CARRERA]],Tabla15[[#This Row],[STATUS]])</f>
        <v>ESTATUTO SIMPLIFICADO</v>
      </c>
      <c r="L867" s="57">
        <v>20000</v>
      </c>
      <c r="M867" s="61"/>
      <c r="N867" s="57">
        <v>608</v>
      </c>
      <c r="O867" s="57">
        <v>574</v>
      </c>
      <c r="P867" s="25">
        <f>Tabla15[[#This Row],[sbruto]]-Tabla15[[#This Row],[ISR]]-Tabla15[[#This Row],[SFS]]-Tabla15[[#This Row],[AFP]]-Tabla15[[#This Row],[sneto]]</f>
        <v>1671</v>
      </c>
      <c r="Q867" s="25">
        <v>17147</v>
      </c>
      <c r="R867" s="48" t="str">
        <f>_xlfn.XLOOKUP(Tabla15[[#This Row],[cedula]],Tabla8[Numero Documento],Tabla8[Gen])</f>
        <v>F</v>
      </c>
      <c r="S867" s="48" t="str">
        <f>_xlfn.XLOOKUP(Tabla15[[#This Row],[cedula]],Tabla8[Numero Documento],Tabla8[Lugar Funciones Codigo])</f>
        <v>01.83.02.00.04</v>
      </c>
    </row>
    <row r="868" spans="1:19">
      <c r="A868" s="48" t="s">
        <v>2538</v>
      </c>
      <c r="B868" s="48" t="s">
        <v>3039</v>
      </c>
      <c r="C868" s="48" t="s">
        <v>2570</v>
      </c>
      <c r="D868" s="48" t="str">
        <f>Tabla15[[#This Row],[cedula]]&amp;Tabla15[[#This Row],[prog]]&amp;LEFT(Tabla15[[#This Row],[TIPO]],3)</f>
        <v>0010248552101TEM</v>
      </c>
      <c r="E868" s="48" t="s">
        <v>3038</v>
      </c>
      <c r="F868" s="48" t="s">
        <v>75</v>
      </c>
      <c r="G868" s="48" t="s">
        <v>73</v>
      </c>
      <c r="H868" s="48" t="s">
        <v>2795</v>
      </c>
      <c r="I868" s="73">
        <f>_xlfn.XLOOKUP(Tabla15[[#This Row],[cedula]],TCARRERA[CEDULA],TCARRERA[CATEGORIA DEL SERVIDOR],0)</f>
        <v>0</v>
      </c>
      <c r="J868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8" s="48" t="str">
        <f>IF(ISTEXT(Tabla15[[#This Row],[CARRERA]]),Tabla15[[#This Row],[CARRERA]],Tabla15[[#This Row],[STATUS]])</f>
        <v>TEMPORALES</v>
      </c>
      <c r="L868" s="57">
        <v>20000</v>
      </c>
      <c r="M868" s="58"/>
      <c r="N868" s="57">
        <v>608</v>
      </c>
      <c r="O868" s="57">
        <v>574</v>
      </c>
      <c r="P868" s="25">
        <f>Tabla15[[#This Row],[sbruto]]-Tabla15[[#This Row],[ISR]]-Tabla15[[#This Row],[SFS]]-Tabla15[[#This Row],[AFP]]-Tabla15[[#This Row],[sneto]]</f>
        <v>25</v>
      </c>
      <c r="Q868" s="25">
        <v>18793</v>
      </c>
      <c r="R868" s="48" t="str">
        <f>_xlfn.XLOOKUP(Tabla15[[#This Row],[cedula]],Tabla8[Numero Documento],Tabla8[Gen])</f>
        <v>M</v>
      </c>
      <c r="S868" s="48" t="str">
        <f>_xlfn.XLOOKUP(Tabla15[[#This Row],[cedula]],Tabla8[Numero Documento],Tabla8[Lugar Funciones Codigo])</f>
        <v>01.83.02.00.04</v>
      </c>
    </row>
    <row r="869" spans="1:19">
      <c r="A869" s="48" t="s">
        <v>2538</v>
      </c>
      <c r="B869" s="48" t="s">
        <v>3083</v>
      </c>
      <c r="C869" s="48" t="s">
        <v>2570</v>
      </c>
      <c r="D869" s="48" t="str">
        <f>Tabla15[[#This Row],[cedula]]&amp;Tabla15[[#This Row],[prog]]&amp;LEFT(Tabla15[[#This Row],[TIPO]],3)</f>
        <v>4021465197401TEM</v>
      </c>
      <c r="E869" s="48" t="s">
        <v>3082</v>
      </c>
      <c r="F869" s="48" t="s">
        <v>75</v>
      </c>
      <c r="G869" s="48" t="s">
        <v>73</v>
      </c>
      <c r="H869" s="48" t="s">
        <v>2795</v>
      </c>
      <c r="I869" s="73">
        <f>_xlfn.XLOOKUP(Tabla15[[#This Row],[cedula]],TCARRERA[CEDULA],TCARRERA[CATEGORIA DEL SERVIDOR],0)</f>
        <v>0</v>
      </c>
      <c r="J869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9" s="48" t="str">
        <f>IF(ISTEXT(Tabla15[[#This Row],[CARRERA]]),Tabla15[[#This Row],[CARRERA]],Tabla15[[#This Row],[STATUS]])</f>
        <v>TEMPORALES</v>
      </c>
      <c r="L869" s="57">
        <v>20000</v>
      </c>
      <c r="M869" s="61"/>
      <c r="N869" s="57">
        <v>608</v>
      </c>
      <c r="O869" s="57">
        <v>574</v>
      </c>
      <c r="P869" s="25">
        <f>Tabla15[[#This Row],[sbruto]]-Tabla15[[#This Row],[ISR]]-Tabla15[[#This Row],[SFS]]-Tabla15[[#This Row],[AFP]]-Tabla15[[#This Row],[sneto]]</f>
        <v>25</v>
      </c>
      <c r="Q869" s="25">
        <v>18793</v>
      </c>
      <c r="R869" s="48" t="str">
        <f>_xlfn.XLOOKUP(Tabla15[[#This Row],[cedula]],Tabla8[Numero Documento],Tabla8[Gen])</f>
        <v>F</v>
      </c>
      <c r="S869" s="48" t="str">
        <f>_xlfn.XLOOKUP(Tabla15[[#This Row],[cedula]],Tabla8[Numero Documento],Tabla8[Lugar Funciones Codigo])</f>
        <v>01.83.02.00.04</v>
      </c>
    </row>
    <row r="870" spans="1:19" hidden="1">
      <c r="A870" s="48" t="s">
        <v>2539</v>
      </c>
      <c r="B870" s="48" t="s">
        <v>2226</v>
      </c>
      <c r="C870" s="48" t="s">
        <v>2574</v>
      </c>
      <c r="D870" s="48" t="str">
        <f>Tabla15[[#This Row],[cedula]]&amp;Tabla15[[#This Row],[prog]]&amp;LEFT(Tabla15[[#This Row],[TIPO]],3)</f>
        <v>4022211921213FIJ</v>
      </c>
      <c r="E870" s="48" t="s">
        <v>1065</v>
      </c>
      <c r="F870" s="48" t="s">
        <v>110</v>
      </c>
      <c r="G870" s="48" t="s">
        <v>73</v>
      </c>
      <c r="H870" s="48" t="s">
        <v>11</v>
      </c>
      <c r="I870" s="73">
        <f>_xlfn.XLOOKUP(Tabla15[[#This Row],[cedula]],TCARRERA[CEDULA],TCARRERA[CATEGORIA DEL SERVIDOR],0)</f>
        <v>0</v>
      </c>
      <c r="J870" s="7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0" s="48" t="str">
        <f>IF(ISTEXT(Tabla15[[#This Row],[CARRERA]]),Tabla15[[#This Row],[CARRERA]],Tabla15[[#This Row],[STATUS]])</f>
        <v>ESTATUTO SIMPLIFICADO</v>
      </c>
      <c r="L870" s="57">
        <v>20000</v>
      </c>
      <c r="M870" s="61"/>
      <c r="N870" s="57">
        <v>608</v>
      </c>
      <c r="O870" s="57">
        <v>574</v>
      </c>
      <c r="P870" s="25">
        <f>Tabla15[[#This Row],[sbruto]]-Tabla15[[#This Row],[ISR]]-Tabla15[[#This Row],[SFS]]-Tabla15[[#This Row],[AFP]]-Tabla15[[#This Row],[sneto]]</f>
        <v>25</v>
      </c>
      <c r="Q870" s="25">
        <v>18793</v>
      </c>
      <c r="R870" s="48" t="str">
        <f>_xlfn.XLOOKUP(Tabla15[[#This Row],[cedula]],Tabla8[Numero Documento],Tabla8[Gen])</f>
        <v>M</v>
      </c>
      <c r="S870" s="48" t="str">
        <f>_xlfn.XLOOKUP(Tabla15[[#This Row],[cedula]],Tabla8[Numero Documento],Tabla8[Lugar Funciones Codigo])</f>
        <v>01.83.02.00.04</v>
      </c>
    </row>
    <row r="871" spans="1:19">
      <c r="A871" s="48" t="s">
        <v>2538</v>
      </c>
      <c r="B871" s="48" t="s">
        <v>3140</v>
      </c>
      <c r="C871" s="48" t="s">
        <v>2570</v>
      </c>
      <c r="D871" s="48" t="str">
        <f>Tabla15[[#This Row],[cedula]]&amp;Tabla15[[#This Row],[prog]]&amp;LEFT(Tabla15[[#This Row],[TIPO]],3)</f>
        <v>0010387220601TEM</v>
      </c>
      <c r="E871" s="48" t="s">
        <v>3139</v>
      </c>
      <c r="F871" s="48" t="s">
        <v>75</v>
      </c>
      <c r="G871" s="48" t="s">
        <v>73</v>
      </c>
      <c r="H871" s="48" t="s">
        <v>2795</v>
      </c>
      <c r="I871" s="73">
        <f>_xlfn.XLOOKUP(Tabla15[[#This Row],[cedula]],TCARRERA[CEDULA],TCARRERA[CATEGORIA DEL SERVIDOR],0)</f>
        <v>0</v>
      </c>
      <c r="J871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1" s="48" t="str">
        <f>IF(ISTEXT(Tabla15[[#This Row],[CARRERA]]),Tabla15[[#This Row],[CARRERA]],Tabla15[[#This Row],[STATUS]])</f>
        <v>TEMPORALES</v>
      </c>
      <c r="L871" s="57">
        <v>20000</v>
      </c>
      <c r="M871" s="61"/>
      <c r="N871" s="57">
        <v>608</v>
      </c>
      <c r="O871" s="57">
        <v>574</v>
      </c>
      <c r="P871" s="25">
        <f>Tabla15[[#This Row],[sbruto]]-Tabla15[[#This Row],[ISR]]-Tabla15[[#This Row],[SFS]]-Tabla15[[#This Row],[AFP]]-Tabla15[[#This Row],[sneto]]</f>
        <v>25</v>
      </c>
      <c r="Q871" s="25">
        <v>18793</v>
      </c>
      <c r="R871" s="48" t="str">
        <f>_xlfn.XLOOKUP(Tabla15[[#This Row],[cedula]],Tabla8[Numero Documento],Tabla8[Gen])</f>
        <v>M</v>
      </c>
      <c r="S871" s="48" t="str">
        <f>_xlfn.XLOOKUP(Tabla15[[#This Row],[cedula]],Tabla8[Numero Documento],Tabla8[Lugar Funciones Codigo])</f>
        <v>01.83.02.00.04</v>
      </c>
    </row>
    <row r="872" spans="1:19" hidden="1">
      <c r="A872" s="48" t="s">
        <v>2539</v>
      </c>
      <c r="B872" s="48" t="s">
        <v>2093</v>
      </c>
      <c r="C872" s="48" t="s">
        <v>2574</v>
      </c>
      <c r="D872" s="48" t="str">
        <f>Tabla15[[#This Row],[cedula]]&amp;Tabla15[[#This Row],[prog]]&amp;LEFT(Tabla15[[#This Row],[TIPO]],3)</f>
        <v>4022931920313FIJ</v>
      </c>
      <c r="E872" s="48" t="s">
        <v>1008</v>
      </c>
      <c r="F872" s="48" t="s">
        <v>55</v>
      </c>
      <c r="G872" s="48" t="s">
        <v>73</v>
      </c>
      <c r="H872" s="48" t="s">
        <v>11</v>
      </c>
      <c r="I872" s="73">
        <f>_xlfn.XLOOKUP(Tabla15[[#This Row],[cedula]],TCARRERA[CEDULA],TCARRERA[CATEGORIA DEL SERVIDOR],0)</f>
        <v>0</v>
      </c>
      <c r="J87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72" s="48" t="str">
        <f>IF(ISTEXT(Tabla15[[#This Row],[CARRERA]]),Tabla15[[#This Row],[CARRERA]],Tabla15[[#This Row],[STATUS]])</f>
        <v>FIJO</v>
      </c>
      <c r="L872" s="57">
        <v>16500</v>
      </c>
      <c r="M872" s="58"/>
      <c r="N872" s="57">
        <v>501.6</v>
      </c>
      <c r="O872" s="57">
        <v>473.55</v>
      </c>
      <c r="P872" s="25">
        <f>Tabla15[[#This Row],[sbruto]]-Tabla15[[#This Row],[ISR]]-Tabla15[[#This Row],[SFS]]-Tabla15[[#This Row],[AFP]]-Tabla15[[#This Row],[sneto]]</f>
        <v>4383.34</v>
      </c>
      <c r="Q872" s="25">
        <v>11141.51</v>
      </c>
      <c r="R872" s="48" t="str">
        <f>_xlfn.XLOOKUP(Tabla15[[#This Row],[cedula]],Tabla8[Numero Documento],Tabla8[Gen])</f>
        <v>F</v>
      </c>
      <c r="S872" s="48" t="str">
        <f>_xlfn.XLOOKUP(Tabla15[[#This Row],[cedula]],Tabla8[Numero Documento],Tabla8[Lugar Funciones Codigo])</f>
        <v>01.83.02.00.04</v>
      </c>
    </row>
    <row r="873" spans="1:19" hidden="1">
      <c r="A873" s="48" t="s">
        <v>2539</v>
      </c>
      <c r="B873" s="48" t="s">
        <v>2114</v>
      </c>
      <c r="C873" s="48" t="s">
        <v>2574</v>
      </c>
      <c r="D873" s="48" t="str">
        <f>Tabla15[[#This Row],[cedula]]&amp;Tabla15[[#This Row],[prog]]&amp;LEFT(Tabla15[[#This Row],[TIPO]],3)</f>
        <v>0010252709013FIJ</v>
      </c>
      <c r="E873" s="48" t="s">
        <v>970</v>
      </c>
      <c r="F873" s="48" t="s">
        <v>60</v>
      </c>
      <c r="G873" s="48" t="s">
        <v>73</v>
      </c>
      <c r="H873" s="48" t="s">
        <v>11</v>
      </c>
      <c r="I873" s="73">
        <f>_xlfn.XLOOKUP(Tabla15[[#This Row],[cedula]],TCARRERA[CEDULA],TCARRERA[CATEGORIA DEL SERVIDOR],0)</f>
        <v>0</v>
      </c>
      <c r="J87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73" s="48" t="str">
        <f>IF(ISTEXT(Tabla15[[#This Row],[CARRERA]]),Tabla15[[#This Row],[CARRERA]],Tabla15[[#This Row],[STATUS]])</f>
        <v>FIJO</v>
      </c>
      <c r="L873" s="57">
        <v>16500</v>
      </c>
      <c r="M873" s="61"/>
      <c r="N873" s="60">
        <v>501.6</v>
      </c>
      <c r="O873" s="60">
        <v>473.55</v>
      </c>
      <c r="P873" s="25">
        <f>Tabla15[[#This Row],[sbruto]]-Tabla15[[#This Row],[ISR]]-Tabla15[[#This Row],[SFS]]-Tabla15[[#This Row],[AFP]]-Tabla15[[#This Row],[sneto]]</f>
        <v>12387.970000000001</v>
      </c>
      <c r="Q873" s="25">
        <v>3136.88</v>
      </c>
      <c r="R873" s="48" t="str">
        <f>_xlfn.XLOOKUP(Tabla15[[#This Row],[cedula]],Tabla8[Numero Documento],Tabla8[Gen])</f>
        <v>F</v>
      </c>
      <c r="S873" s="48" t="str">
        <f>_xlfn.XLOOKUP(Tabla15[[#This Row],[cedula]],Tabla8[Numero Documento],Tabla8[Lugar Funciones Codigo])</f>
        <v>01.83.02.00.04</v>
      </c>
    </row>
    <row r="874" spans="1:19">
      <c r="A874" s="48" t="s">
        <v>2538</v>
      </c>
      <c r="B874" s="48" t="s">
        <v>2303</v>
      </c>
      <c r="C874" s="48" t="s">
        <v>2570</v>
      </c>
      <c r="D874" s="48" t="str">
        <f>Tabla15[[#This Row],[cedula]]&amp;Tabla15[[#This Row],[prog]]&amp;LEFT(Tabla15[[#This Row],[TIPO]],3)</f>
        <v>0010184491801TEM</v>
      </c>
      <c r="E874" s="48" t="s">
        <v>1371</v>
      </c>
      <c r="F874" s="48" t="s">
        <v>110</v>
      </c>
      <c r="G874" s="48" t="s">
        <v>73</v>
      </c>
      <c r="H874" s="48" t="s">
        <v>2795</v>
      </c>
      <c r="I874" s="73">
        <f>_xlfn.XLOOKUP(Tabla15[[#This Row],[cedula]],TCARRERA[CEDULA],TCARRERA[CATEGORIA DEL SERVIDOR],0)</f>
        <v>0</v>
      </c>
      <c r="J87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4" s="48" t="str">
        <f>IF(ISTEXT(Tabla15[[#This Row],[CARRERA]]),Tabla15[[#This Row],[CARRERA]],Tabla15[[#This Row],[STATUS]])</f>
        <v>ESTATUTO SIMPLIFICADO</v>
      </c>
      <c r="L874" s="57">
        <v>16500</v>
      </c>
      <c r="M874" s="61"/>
      <c r="N874" s="60">
        <v>501.6</v>
      </c>
      <c r="O874" s="60">
        <v>473.55</v>
      </c>
      <c r="P874" s="25">
        <f>Tabla15[[#This Row],[sbruto]]-Tabla15[[#This Row],[ISR]]-Tabla15[[#This Row],[SFS]]-Tabla15[[#This Row],[AFP]]-Tabla15[[#This Row],[sneto]]</f>
        <v>571</v>
      </c>
      <c r="Q874" s="25">
        <v>14953.85</v>
      </c>
      <c r="R874" s="48" t="str">
        <f>_xlfn.XLOOKUP(Tabla15[[#This Row],[cedula]],Tabla8[Numero Documento],Tabla8[Gen])</f>
        <v>F</v>
      </c>
      <c r="S874" s="48" t="str">
        <f>_xlfn.XLOOKUP(Tabla15[[#This Row],[cedula]],Tabla8[Numero Documento],Tabla8[Lugar Funciones Codigo])</f>
        <v>01.83.02.00.04</v>
      </c>
    </row>
    <row r="875" spans="1:19" hidden="1">
      <c r="A875" s="48" t="s">
        <v>2539</v>
      </c>
      <c r="B875" s="48" t="s">
        <v>2143</v>
      </c>
      <c r="C875" s="48" t="s">
        <v>2574</v>
      </c>
      <c r="D875" s="48" t="str">
        <f>Tabla15[[#This Row],[cedula]]&amp;Tabla15[[#This Row],[prog]]&amp;LEFT(Tabla15[[#This Row],[TIPO]],3)</f>
        <v>2250015382413FIJ</v>
      </c>
      <c r="E875" s="48" t="s">
        <v>76</v>
      </c>
      <c r="F875" s="48" t="s">
        <v>77</v>
      </c>
      <c r="G875" s="48" t="s">
        <v>73</v>
      </c>
      <c r="H875" s="48" t="s">
        <v>11</v>
      </c>
      <c r="I875" s="73">
        <f>_xlfn.XLOOKUP(Tabla15[[#This Row],[cedula]],TCARRERA[CEDULA],TCARRERA[CATEGORIA DEL SERVIDOR],0)</f>
        <v>0</v>
      </c>
      <c r="J87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75" s="48" t="str">
        <f>IF(ISTEXT(Tabla15[[#This Row],[CARRERA]]),Tabla15[[#This Row],[CARRERA]],Tabla15[[#This Row],[STATUS]])</f>
        <v>FIJO</v>
      </c>
      <c r="L875" s="57">
        <v>16500</v>
      </c>
      <c r="M875" s="61"/>
      <c r="N875" s="57">
        <v>501.6</v>
      </c>
      <c r="O875" s="57">
        <v>473.55</v>
      </c>
      <c r="P875" s="25">
        <f>Tabla15[[#This Row],[sbruto]]-Tabla15[[#This Row],[ISR]]-Tabla15[[#This Row],[SFS]]-Tabla15[[#This Row],[AFP]]-Tabla15[[#This Row],[sneto]]</f>
        <v>325</v>
      </c>
      <c r="Q875" s="25">
        <v>15199.85</v>
      </c>
      <c r="R875" s="48" t="str">
        <f>_xlfn.XLOOKUP(Tabla15[[#This Row],[cedula]],Tabla8[Numero Documento],Tabla8[Gen])</f>
        <v>M</v>
      </c>
      <c r="S875" s="48" t="str">
        <f>_xlfn.XLOOKUP(Tabla15[[#This Row],[cedula]],Tabla8[Numero Documento],Tabla8[Lugar Funciones Codigo])</f>
        <v>01.83.02.00.04</v>
      </c>
    </row>
    <row r="876" spans="1:19" hidden="1">
      <c r="A876" s="48" t="s">
        <v>2539</v>
      </c>
      <c r="B876" s="48" t="s">
        <v>2182</v>
      </c>
      <c r="C876" s="48" t="s">
        <v>2574</v>
      </c>
      <c r="D876" s="48" t="str">
        <f>Tabla15[[#This Row],[cedula]]&amp;Tabla15[[#This Row],[prog]]&amp;LEFT(Tabla15[[#This Row],[TIPO]],3)</f>
        <v>0010326001413FIJ</v>
      </c>
      <c r="E876" s="48" t="s">
        <v>83</v>
      </c>
      <c r="F876" s="48" t="s">
        <v>84</v>
      </c>
      <c r="G876" s="48" t="s">
        <v>73</v>
      </c>
      <c r="H876" s="48" t="s">
        <v>11</v>
      </c>
      <c r="I876" s="73">
        <f>_xlfn.XLOOKUP(Tabla15[[#This Row],[cedula]],TCARRERA[CEDULA],TCARRERA[CATEGORIA DEL SERVIDOR],0)</f>
        <v>0</v>
      </c>
      <c r="J87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76" s="48" t="str">
        <f>IF(ISTEXT(Tabla15[[#This Row],[CARRERA]]),Tabla15[[#This Row],[CARRERA]],Tabla15[[#This Row],[STATUS]])</f>
        <v>FIJO</v>
      </c>
      <c r="L876" s="57">
        <v>16500</v>
      </c>
      <c r="M876" s="58"/>
      <c r="N876" s="57">
        <v>501.6</v>
      </c>
      <c r="O876" s="57">
        <v>473.55</v>
      </c>
      <c r="P876" s="25">
        <f>Tabla15[[#This Row],[sbruto]]-Tabla15[[#This Row],[ISR]]-Tabla15[[#This Row],[SFS]]-Tabla15[[#This Row],[AFP]]-Tabla15[[#This Row],[sneto]]</f>
        <v>3346.26</v>
      </c>
      <c r="Q876" s="25">
        <v>12178.59</v>
      </c>
      <c r="R876" s="48" t="str">
        <f>_xlfn.XLOOKUP(Tabla15[[#This Row],[cedula]],Tabla8[Numero Documento],Tabla8[Gen])</f>
        <v>M</v>
      </c>
      <c r="S876" s="48" t="str">
        <f>_xlfn.XLOOKUP(Tabla15[[#This Row],[cedula]],Tabla8[Numero Documento],Tabla8[Lugar Funciones Codigo])</f>
        <v>01.83.02.00.04</v>
      </c>
    </row>
    <row r="877" spans="1:19" hidden="1">
      <c r="A877" s="48" t="s">
        <v>2539</v>
      </c>
      <c r="B877" s="48" t="s">
        <v>2203</v>
      </c>
      <c r="C877" s="48" t="s">
        <v>2574</v>
      </c>
      <c r="D877" s="48" t="str">
        <f>Tabla15[[#This Row],[cedula]]&amp;Tabla15[[#This Row],[prog]]&amp;LEFT(Tabla15[[#This Row],[TIPO]],3)</f>
        <v>0011860037813FIJ</v>
      </c>
      <c r="E877" s="48" t="s">
        <v>998</v>
      </c>
      <c r="F877" s="48" t="s">
        <v>8</v>
      </c>
      <c r="G877" s="48" t="s">
        <v>73</v>
      </c>
      <c r="H877" s="48" t="s">
        <v>11</v>
      </c>
      <c r="I877" s="73">
        <f>_xlfn.XLOOKUP(Tabla15[[#This Row],[cedula]],TCARRERA[CEDULA],TCARRERA[CATEGORIA DEL SERVIDOR],0)</f>
        <v>0</v>
      </c>
      <c r="J87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7" s="48" t="str">
        <f>IF(ISTEXT(Tabla15[[#This Row],[CARRERA]]),Tabla15[[#This Row],[CARRERA]],Tabla15[[#This Row],[STATUS]])</f>
        <v>ESTATUTO SIMPLIFICADO</v>
      </c>
      <c r="L877" s="57">
        <v>16500</v>
      </c>
      <c r="M877" s="58"/>
      <c r="N877" s="57">
        <v>501.6</v>
      </c>
      <c r="O877" s="57">
        <v>473.55</v>
      </c>
      <c r="P877" s="25">
        <f>Tabla15[[#This Row],[sbruto]]-Tabla15[[#This Row],[ISR]]-Tabla15[[#This Row],[SFS]]-Tabla15[[#This Row],[AFP]]-Tabla15[[#This Row],[sneto]]</f>
        <v>8363.5</v>
      </c>
      <c r="Q877" s="25">
        <v>7161.35</v>
      </c>
      <c r="R877" s="48" t="str">
        <f>_xlfn.XLOOKUP(Tabla15[[#This Row],[cedula]],Tabla8[Numero Documento],Tabla8[Gen])</f>
        <v>F</v>
      </c>
      <c r="S877" s="48" t="str">
        <f>_xlfn.XLOOKUP(Tabla15[[#This Row],[cedula]],Tabla8[Numero Documento],Tabla8[Lugar Funciones Codigo])</f>
        <v>01.83.02.00.04</v>
      </c>
    </row>
    <row r="878" spans="1:19" hidden="1">
      <c r="A878" s="48" t="s">
        <v>2539</v>
      </c>
      <c r="B878" s="48" t="s">
        <v>1344</v>
      </c>
      <c r="C878" s="48" t="s">
        <v>2574</v>
      </c>
      <c r="D878" s="48" t="str">
        <f>Tabla15[[#This Row],[cedula]]&amp;Tabla15[[#This Row],[prog]]&amp;LEFT(Tabla15[[#This Row],[TIPO]],3)</f>
        <v>0180008602513FIJ</v>
      </c>
      <c r="E878" s="48" t="s">
        <v>92</v>
      </c>
      <c r="F878" s="48" t="s">
        <v>93</v>
      </c>
      <c r="G878" s="48" t="s">
        <v>73</v>
      </c>
      <c r="H878" s="48" t="s">
        <v>11</v>
      </c>
      <c r="I878" s="73" t="str">
        <f>_xlfn.XLOOKUP(Tabla15[[#This Row],[cedula]],TCARRERA[CEDULA],TCARRERA[CATEGORIA DEL SERVIDOR],0)</f>
        <v>CARRERA ADMINISTRATIVA</v>
      </c>
      <c r="J87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78" s="48" t="str">
        <f>IF(ISTEXT(Tabla15[[#This Row],[CARRERA]]),Tabla15[[#This Row],[CARRERA]],Tabla15[[#This Row],[STATUS]])</f>
        <v>CARRERA ADMINISTRATIVA</v>
      </c>
      <c r="L878" s="57">
        <v>16500</v>
      </c>
      <c r="M878" s="60"/>
      <c r="N878" s="57">
        <v>501.6</v>
      </c>
      <c r="O878" s="57">
        <v>473.55</v>
      </c>
      <c r="P878" s="25">
        <f>Tabla15[[#This Row],[sbruto]]-Tabla15[[#This Row],[ISR]]-Tabla15[[#This Row],[SFS]]-Tabla15[[#This Row],[AFP]]-Tabla15[[#This Row],[sneto]]</f>
        <v>2809.0400000000009</v>
      </c>
      <c r="Q878" s="25">
        <v>12715.81</v>
      </c>
      <c r="R878" s="48" t="str">
        <f>_xlfn.XLOOKUP(Tabla15[[#This Row],[cedula]],Tabla8[Numero Documento],Tabla8[Gen])</f>
        <v>F</v>
      </c>
      <c r="S878" s="48" t="str">
        <f>_xlfn.XLOOKUP(Tabla15[[#This Row],[cedula]],Tabla8[Numero Documento],Tabla8[Lugar Funciones Codigo])</f>
        <v>01.83.02.00.04</v>
      </c>
    </row>
    <row r="879" spans="1:19" hidden="1">
      <c r="A879" s="48" t="s">
        <v>2539</v>
      </c>
      <c r="B879" s="48" t="s">
        <v>2230</v>
      </c>
      <c r="C879" s="48" t="s">
        <v>2574</v>
      </c>
      <c r="D879" s="48" t="str">
        <f>Tabla15[[#This Row],[cedula]]&amp;Tabla15[[#This Row],[prog]]&amp;LEFT(Tabla15[[#This Row],[TIPO]],3)</f>
        <v>0010369382613FIJ</v>
      </c>
      <c r="E879" s="48" t="s">
        <v>94</v>
      </c>
      <c r="F879" s="48" t="s">
        <v>95</v>
      </c>
      <c r="G879" s="48" t="s">
        <v>73</v>
      </c>
      <c r="H879" s="48" t="s">
        <v>11</v>
      </c>
      <c r="I879" s="73">
        <f>_xlfn.XLOOKUP(Tabla15[[#This Row],[cedula]],TCARRERA[CEDULA],TCARRERA[CATEGORIA DEL SERVIDOR],0)</f>
        <v>0</v>
      </c>
      <c r="J879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9" s="48" t="str">
        <f>IF(ISTEXT(Tabla15[[#This Row],[CARRERA]]),Tabla15[[#This Row],[CARRERA]],Tabla15[[#This Row],[STATUS]])</f>
        <v>ESTATUTO SIMPLIFICADO</v>
      </c>
      <c r="L879" s="57">
        <v>16500</v>
      </c>
      <c r="M879" s="59"/>
      <c r="N879" s="57">
        <v>501.6</v>
      </c>
      <c r="O879" s="57">
        <v>473.55</v>
      </c>
      <c r="P879" s="25">
        <f>Tabla15[[#This Row],[sbruto]]-Tabla15[[#This Row],[ISR]]-Tabla15[[#This Row],[SFS]]-Tabla15[[#This Row],[AFP]]-Tabla15[[#This Row],[sneto]]</f>
        <v>11197.810000000001</v>
      </c>
      <c r="Q879" s="25">
        <v>4327.04</v>
      </c>
      <c r="R879" s="48" t="str">
        <f>_xlfn.XLOOKUP(Tabla15[[#This Row],[cedula]],Tabla8[Numero Documento],Tabla8[Gen])</f>
        <v>M</v>
      </c>
      <c r="S879" s="48" t="str">
        <f>_xlfn.XLOOKUP(Tabla15[[#This Row],[cedula]],Tabla8[Numero Documento],Tabla8[Lugar Funciones Codigo])</f>
        <v>01.83.02.00.04</v>
      </c>
    </row>
    <row r="880" spans="1:19" hidden="1">
      <c r="A880" s="48" t="s">
        <v>2539</v>
      </c>
      <c r="B880" s="48" t="s">
        <v>2240</v>
      </c>
      <c r="C880" s="48" t="s">
        <v>2574</v>
      </c>
      <c r="D880" s="48" t="str">
        <f>Tabla15[[#This Row],[cedula]]&amp;Tabla15[[#This Row],[prog]]&amp;LEFT(Tabla15[[#This Row],[TIPO]],3)</f>
        <v>4022443080713FIJ</v>
      </c>
      <c r="E880" s="48" t="s">
        <v>1007</v>
      </c>
      <c r="F880" s="48" t="s">
        <v>60</v>
      </c>
      <c r="G880" s="48" t="s">
        <v>73</v>
      </c>
      <c r="H880" s="48" t="s">
        <v>11</v>
      </c>
      <c r="I880" s="73">
        <f>_xlfn.XLOOKUP(Tabla15[[#This Row],[cedula]],TCARRERA[CEDULA],TCARRERA[CATEGORIA DEL SERVIDOR],0)</f>
        <v>0</v>
      </c>
      <c r="J88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80" s="48" t="str">
        <f>IF(ISTEXT(Tabla15[[#This Row],[CARRERA]]),Tabla15[[#This Row],[CARRERA]],Tabla15[[#This Row],[STATUS]])</f>
        <v>FIJO</v>
      </c>
      <c r="L880" s="57">
        <v>16500</v>
      </c>
      <c r="M880" s="60"/>
      <c r="N880" s="57">
        <v>501.6</v>
      </c>
      <c r="O880" s="57">
        <v>473.55</v>
      </c>
      <c r="P880" s="25">
        <f>Tabla15[[#This Row],[sbruto]]-Tabla15[[#This Row],[ISR]]-Tabla15[[#This Row],[SFS]]-Tabla15[[#This Row],[AFP]]-Tabla15[[#This Row],[sneto]]</f>
        <v>25</v>
      </c>
      <c r="Q880" s="25">
        <v>15499.85</v>
      </c>
      <c r="R880" s="48" t="str">
        <f>_xlfn.XLOOKUP(Tabla15[[#This Row],[cedula]],Tabla8[Numero Documento],Tabla8[Gen])</f>
        <v>F</v>
      </c>
      <c r="S880" s="48" t="str">
        <f>_xlfn.XLOOKUP(Tabla15[[#This Row],[cedula]],Tabla8[Numero Documento],Tabla8[Lugar Funciones Codigo])</f>
        <v>01.83.02.00.04</v>
      </c>
    </row>
    <row r="881" spans="1:19" hidden="1">
      <c r="A881" s="48" t="s">
        <v>2539</v>
      </c>
      <c r="B881" s="48" t="s">
        <v>2250</v>
      </c>
      <c r="C881" s="48" t="s">
        <v>2574</v>
      </c>
      <c r="D881" s="48" t="str">
        <f>Tabla15[[#This Row],[cedula]]&amp;Tabla15[[#This Row],[prog]]&amp;LEFT(Tabla15[[#This Row],[TIPO]],3)</f>
        <v>0011382754713FIJ</v>
      </c>
      <c r="E881" s="48" t="s">
        <v>101</v>
      </c>
      <c r="F881" s="48" t="s">
        <v>102</v>
      </c>
      <c r="G881" s="48" t="s">
        <v>73</v>
      </c>
      <c r="H881" s="48" t="s">
        <v>11</v>
      </c>
      <c r="I881" s="73">
        <f>_xlfn.XLOOKUP(Tabla15[[#This Row],[cedula]],TCARRERA[CEDULA],TCARRERA[CATEGORIA DEL SERVIDOR],0)</f>
        <v>0</v>
      </c>
      <c r="J88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81" s="48" t="str">
        <f>IF(ISTEXT(Tabla15[[#This Row],[CARRERA]]),Tabla15[[#This Row],[CARRERA]],Tabla15[[#This Row],[STATUS]])</f>
        <v>FIJO</v>
      </c>
      <c r="L881" s="57">
        <v>16500</v>
      </c>
      <c r="M881" s="61"/>
      <c r="N881" s="57">
        <v>501.6</v>
      </c>
      <c r="O881" s="57">
        <v>473.55</v>
      </c>
      <c r="P881" s="25">
        <f>Tabla15[[#This Row],[sbruto]]-Tabla15[[#This Row],[ISR]]-Tabla15[[#This Row],[SFS]]-Tabla15[[#This Row],[AFP]]-Tabla15[[#This Row],[sneto]]</f>
        <v>1523</v>
      </c>
      <c r="Q881" s="25">
        <v>14001.85</v>
      </c>
      <c r="R881" s="48" t="str">
        <f>_xlfn.XLOOKUP(Tabla15[[#This Row],[cedula]],Tabla8[Numero Documento],Tabla8[Gen])</f>
        <v>M</v>
      </c>
      <c r="S881" s="48" t="str">
        <f>_xlfn.XLOOKUP(Tabla15[[#This Row],[cedula]],Tabla8[Numero Documento],Tabla8[Lugar Funciones Codigo])</f>
        <v>01.83.02.00.04</v>
      </c>
    </row>
    <row r="882" spans="1:19" hidden="1">
      <c r="A882" s="48" t="s">
        <v>2539</v>
      </c>
      <c r="B882" s="48" t="s">
        <v>2269</v>
      </c>
      <c r="C882" s="48" t="s">
        <v>2574</v>
      </c>
      <c r="D882" s="48" t="str">
        <f>Tabla15[[#This Row],[cedula]]&amp;Tabla15[[#This Row],[prog]]&amp;LEFT(Tabla15[[#This Row],[TIPO]],3)</f>
        <v>0010488345913FIJ</v>
      </c>
      <c r="E882" s="48" t="s">
        <v>103</v>
      </c>
      <c r="F882" s="48" t="s">
        <v>104</v>
      </c>
      <c r="G882" s="48" t="s">
        <v>73</v>
      </c>
      <c r="H882" s="48" t="s">
        <v>11</v>
      </c>
      <c r="I882" s="73">
        <f>_xlfn.XLOOKUP(Tabla15[[#This Row],[cedula]],TCARRERA[CEDULA],TCARRERA[CATEGORIA DEL SERVIDOR],0)</f>
        <v>0</v>
      </c>
      <c r="J88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82" s="48" t="str">
        <f>IF(ISTEXT(Tabla15[[#This Row],[CARRERA]]),Tabla15[[#This Row],[CARRERA]],Tabla15[[#This Row],[STATUS]])</f>
        <v>FIJO</v>
      </c>
      <c r="L882" s="57">
        <v>16500</v>
      </c>
      <c r="M882" s="58"/>
      <c r="N882" s="57">
        <v>501.6</v>
      </c>
      <c r="O882" s="57">
        <v>473.55</v>
      </c>
      <c r="P882" s="25">
        <f>Tabla15[[#This Row],[sbruto]]-Tabla15[[#This Row],[ISR]]-Tabla15[[#This Row],[SFS]]-Tabla15[[#This Row],[AFP]]-Tabla15[[#This Row],[sneto]]</f>
        <v>1571</v>
      </c>
      <c r="Q882" s="25">
        <v>13953.85</v>
      </c>
      <c r="R882" s="48" t="str">
        <f>_xlfn.XLOOKUP(Tabla15[[#This Row],[cedula]],Tabla8[Numero Documento],Tabla8[Gen])</f>
        <v>F</v>
      </c>
      <c r="S882" s="48" t="str">
        <f>_xlfn.XLOOKUP(Tabla15[[#This Row],[cedula]],Tabla8[Numero Documento],Tabla8[Lugar Funciones Codigo])</f>
        <v>01.83.02.00.04</v>
      </c>
    </row>
    <row r="883" spans="1:19" hidden="1">
      <c r="A883" s="48" t="s">
        <v>2539</v>
      </c>
      <c r="B883" s="48" t="s">
        <v>2242</v>
      </c>
      <c r="C883" s="48" t="s">
        <v>2574</v>
      </c>
      <c r="D883" s="48" t="str">
        <f>Tabla15[[#This Row],[cedula]]&amp;Tabla15[[#This Row],[prog]]&amp;LEFT(Tabla15[[#This Row],[TIPO]],3)</f>
        <v>0010751634613FIJ</v>
      </c>
      <c r="E883" s="48" t="s">
        <v>97</v>
      </c>
      <c r="F883" s="48" t="s">
        <v>98</v>
      </c>
      <c r="G883" s="48" t="s">
        <v>73</v>
      </c>
      <c r="H883" s="48" t="s">
        <v>11</v>
      </c>
      <c r="I883" s="73">
        <f>_xlfn.XLOOKUP(Tabla15[[#This Row],[cedula]],TCARRERA[CEDULA],TCARRERA[CATEGORIA DEL SERVIDOR],0)</f>
        <v>0</v>
      </c>
      <c r="J88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83" s="48" t="str">
        <f>IF(ISTEXT(Tabla15[[#This Row],[CARRERA]]),Tabla15[[#This Row],[CARRERA]],Tabla15[[#This Row],[STATUS]])</f>
        <v>FIJO</v>
      </c>
      <c r="L883" s="57">
        <v>13771.77</v>
      </c>
      <c r="M883" s="58"/>
      <c r="N883" s="57">
        <v>418.66</v>
      </c>
      <c r="O883" s="57">
        <v>395.25</v>
      </c>
      <c r="P883" s="25">
        <f>Tabla15[[#This Row],[sbruto]]-Tabla15[[#This Row],[ISR]]-Tabla15[[#This Row],[SFS]]-Tabla15[[#This Row],[AFP]]-Tabla15[[#This Row],[sneto]]</f>
        <v>25</v>
      </c>
      <c r="Q883" s="25">
        <v>12932.86</v>
      </c>
      <c r="R883" s="48" t="str">
        <f>_xlfn.XLOOKUP(Tabla15[[#This Row],[cedula]],Tabla8[Numero Documento],Tabla8[Gen])</f>
        <v>M</v>
      </c>
      <c r="S883" s="48" t="str">
        <f>_xlfn.XLOOKUP(Tabla15[[#This Row],[cedula]],Tabla8[Numero Documento],Tabla8[Lugar Funciones Codigo])</f>
        <v>01.83.02.00.04</v>
      </c>
    </row>
    <row r="884" spans="1:19" hidden="1">
      <c r="A884" s="48" t="s">
        <v>2539</v>
      </c>
      <c r="B884" s="48" t="s">
        <v>2150</v>
      </c>
      <c r="C884" s="48" t="s">
        <v>2574</v>
      </c>
      <c r="D884" s="48" t="str">
        <f>Tabla15[[#This Row],[cedula]]&amp;Tabla15[[#This Row],[prog]]&amp;LEFT(Tabla15[[#This Row],[TIPO]],3)</f>
        <v>0010906776913FIJ</v>
      </c>
      <c r="E884" s="48" t="s">
        <v>80</v>
      </c>
      <c r="F884" s="48" t="s">
        <v>8</v>
      </c>
      <c r="G884" s="48" t="s">
        <v>73</v>
      </c>
      <c r="H884" s="48" t="s">
        <v>11</v>
      </c>
      <c r="I884" s="73">
        <f>_xlfn.XLOOKUP(Tabla15[[#This Row],[cedula]],TCARRERA[CEDULA],TCARRERA[CATEGORIA DEL SERVIDOR],0)</f>
        <v>0</v>
      </c>
      <c r="J88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4" s="48" t="str">
        <f>IF(ISTEXT(Tabla15[[#This Row],[CARRERA]]),Tabla15[[#This Row],[CARRERA]],Tabla15[[#This Row],[STATUS]])</f>
        <v>ESTATUTO SIMPLIFICADO</v>
      </c>
      <c r="L884" s="57">
        <v>11000</v>
      </c>
      <c r="M884" s="61"/>
      <c r="N884" s="57">
        <v>334.4</v>
      </c>
      <c r="O884" s="57">
        <v>315.7</v>
      </c>
      <c r="P884" s="25">
        <f>Tabla15[[#This Row],[sbruto]]-Tabla15[[#This Row],[ISR]]-Tabla15[[#This Row],[SFS]]-Tabla15[[#This Row],[AFP]]-Tabla15[[#This Row],[sneto]]</f>
        <v>2528.1899999999996</v>
      </c>
      <c r="Q884" s="25">
        <v>7821.71</v>
      </c>
      <c r="R884" s="48" t="str">
        <f>_xlfn.XLOOKUP(Tabla15[[#This Row],[cedula]],Tabla8[Numero Documento],Tabla8[Gen])</f>
        <v>F</v>
      </c>
      <c r="S884" s="48" t="str">
        <f>_xlfn.XLOOKUP(Tabla15[[#This Row],[cedula]],Tabla8[Numero Documento],Tabla8[Lugar Funciones Codigo])</f>
        <v>01.83.02.00.04</v>
      </c>
    </row>
    <row r="885" spans="1:19" hidden="1">
      <c r="A885" s="48" t="s">
        <v>2539</v>
      </c>
      <c r="B885" s="48" t="s">
        <v>2234</v>
      </c>
      <c r="C885" s="48" t="s">
        <v>2574</v>
      </c>
      <c r="D885" s="48" t="str">
        <f>Tabla15[[#This Row],[cedula]]&amp;Tabla15[[#This Row],[prog]]&amp;LEFT(Tabla15[[#This Row],[TIPO]],3)</f>
        <v>0010274150113FIJ</v>
      </c>
      <c r="E885" s="48" t="s">
        <v>96</v>
      </c>
      <c r="F885" s="48" t="s">
        <v>8</v>
      </c>
      <c r="G885" s="48" t="s">
        <v>73</v>
      </c>
      <c r="H885" s="48" t="s">
        <v>11</v>
      </c>
      <c r="I885" s="73">
        <f>_xlfn.XLOOKUP(Tabla15[[#This Row],[cedula]],TCARRERA[CEDULA],TCARRERA[CATEGORIA DEL SERVIDOR],0)</f>
        <v>0</v>
      </c>
      <c r="J885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48" t="str">
        <f>IF(ISTEXT(Tabla15[[#This Row],[CARRERA]]),Tabla15[[#This Row],[CARRERA]],Tabla15[[#This Row],[STATUS]])</f>
        <v>ESTATUTO SIMPLIFICADO</v>
      </c>
      <c r="L885" s="57">
        <v>11000</v>
      </c>
      <c r="M885" s="59"/>
      <c r="N885" s="57">
        <v>334.4</v>
      </c>
      <c r="O885" s="57">
        <v>315.7</v>
      </c>
      <c r="P885" s="25">
        <f>Tabla15[[#This Row],[sbruto]]-Tabla15[[#This Row],[ISR]]-Tabla15[[#This Row],[SFS]]-Tabla15[[#This Row],[AFP]]-Tabla15[[#This Row],[sneto]]</f>
        <v>7768.84</v>
      </c>
      <c r="Q885" s="25">
        <v>2581.06</v>
      </c>
      <c r="R885" s="48" t="str">
        <f>_xlfn.XLOOKUP(Tabla15[[#This Row],[cedula]],Tabla8[Numero Documento],Tabla8[Gen])</f>
        <v>F</v>
      </c>
      <c r="S885" s="48" t="str">
        <f>_xlfn.XLOOKUP(Tabla15[[#This Row],[cedula]],Tabla8[Numero Documento],Tabla8[Lugar Funciones Codigo])</f>
        <v>01.83.02.00.04</v>
      </c>
    </row>
    <row r="886" spans="1:19" hidden="1">
      <c r="A886" s="48" t="s">
        <v>2539</v>
      </c>
      <c r="B886" s="48" t="s">
        <v>2235</v>
      </c>
      <c r="C886" s="48" t="s">
        <v>2574</v>
      </c>
      <c r="D886" s="48" t="str">
        <f>Tabla15[[#This Row],[cedula]]&amp;Tabla15[[#This Row],[prog]]&amp;LEFT(Tabla15[[#This Row],[TIPO]],3)</f>
        <v>0100108368013FIJ</v>
      </c>
      <c r="E886" s="48" t="s">
        <v>932</v>
      </c>
      <c r="F886" s="48" t="s">
        <v>59</v>
      </c>
      <c r="G886" s="48" t="s">
        <v>933</v>
      </c>
      <c r="H886" s="48" t="s">
        <v>11</v>
      </c>
      <c r="I886" s="73">
        <f>_xlfn.XLOOKUP(Tabla15[[#This Row],[cedula]],TCARRERA[CEDULA],TCARRERA[CATEGORIA DEL SERVIDOR],0)</f>
        <v>0</v>
      </c>
      <c r="J88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86" s="48" t="str">
        <f>IF(ISTEXT(Tabla15[[#This Row],[CARRERA]]),Tabla15[[#This Row],[CARRERA]],Tabla15[[#This Row],[STATUS]])</f>
        <v>FIJO</v>
      </c>
      <c r="L886" s="57">
        <v>100000</v>
      </c>
      <c r="M886" s="59">
        <v>12105.37</v>
      </c>
      <c r="N886" s="57">
        <v>3040</v>
      </c>
      <c r="O886" s="57">
        <v>2870</v>
      </c>
      <c r="P886" s="25">
        <f>Tabla15[[#This Row],[sbruto]]-Tabla15[[#This Row],[ISR]]-Tabla15[[#This Row],[SFS]]-Tabla15[[#This Row],[AFP]]-Tabla15[[#This Row],[sneto]]</f>
        <v>9571</v>
      </c>
      <c r="Q886" s="25">
        <v>72413.63</v>
      </c>
      <c r="R886" s="48" t="str">
        <f>_xlfn.XLOOKUP(Tabla15[[#This Row],[cedula]],Tabla8[Numero Documento],Tabla8[Gen])</f>
        <v>M</v>
      </c>
      <c r="S886" s="48" t="str">
        <f>_xlfn.XLOOKUP(Tabla15[[#This Row],[cedula]],Tabla8[Numero Documento],Tabla8[Lugar Funciones Codigo])</f>
        <v>01.83.02.00.05</v>
      </c>
    </row>
    <row r="887" spans="1:19">
      <c r="A887" s="48" t="s">
        <v>2538</v>
      </c>
      <c r="B887" s="48" t="s">
        <v>3027</v>
      </c>
      <c r="C887" s="48" t="s">
        <v>2570</v>
      </c>
      <c r="D887" s="48" t="str">
        <f>Tabla15[[#This Row],[cedula]]&amp;Tabla15[[#This Row],[prog]]&amp;LEFT(Tabla15[[#This Row],[TIPO]],3)</f>
        <v>0100108389601TEM</v>
      </c>
      <c r="E887" s="48" t="s">
        <v>3026</v>
      </c>
      <c r="F887" s="48" t="s">
        <v>1607</v>
      </c>
      <c r="G887" s="48" t="s">
        <v>933</v>
      </c>
      <c r="H887" s="48" t="s">
        <v>2795</v>
      </c>
      <c r="I887" s="73">
        <f>_xlfn.XLOOKUP(Tabla15[[#This Row],[cedula]],TCARRERA[CEDULA],TCARRERA[CATEGORIA DEL SERVIDOR],0)</f>
        <v>0</v>
      </c>
      <c r="J887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7" s="48" t="str">
        <f>IF(ISTEXT(Tabla15[[#This Row],[CARRERA]]),Tabla15[[#This Row],[CARRERA]],Tabla15[[#This Row],[STATUS]])</f>
        <v>TEMPORALES</v>
      </c>
      <c r="L887" s="57">
        <v>36000</v>
      </c>
      <c r="M887" s="57"/>
      <c r="N887" s="57">
        <v>1094.4000000000001</v>
      </c>
      <c r="O887" s="57">
        <v>1033.2</v>
      </c>
      <c r="P887" s="25">
        <f>Tabla15[[#This Row],[sbruto]]-Tabla15[[#This Row],[ISR]]-Tabla15[[#This Row],[SFS]]-Tabla15[[#This Row],[AFP]]-Tabla15[[#This Row],[sneto]]</f>
        <v>25</v>
      </c>
      <c r="Q887" s="25">
        <v>33847.4</v>
      </c>
      <c r="R887" s="48" t="str">
        <f>_xlfn.XLOOKUP(Tabla15[[#This Row],[cedula]],Tabla8[Numero Documento],Tabla8[Gen])</f>
        <v>M</v>
      </c>
      <c r="S887" s="48" t="str">
        <f>_xlfn.XLOOKUP(Tabla15[[#This Row],[cedula]],Tabla8[Numero Documento],Tabla8[Lugar Funciones Codigo])</f>
        <v>01.83.02.00.05</v>
      </c>
    </row>
    <row r="888" spans="1:19" hidden="1">
      <c r="A888" s="48" t="s">
        <v>2539</v>
      </c>
      <c r="B888" s="48" t="s">
        <v>2870</v>
      </c>
      <c r="C888" s="48" t="s">
        <v>2574</v>
      </c>
      <c r="D888" s="48" t="str">
        <f>Tabla15[[#This Row],[cedula]]&amp;Tabla15[[#This Row],[prog]]&amp;LEFT(Tabla15[[#This Row],[TIPO]],3)</f>
        <v>4021005820813FIJ</v>
      </c>
      <c r="E888" s="48" t="s">
        <v>2869</v>
      </c>
      <c r="F888" s="48" t="s">
        <v>55</v>
      </c>
      <c r="G888" s="48" t="s">
        <v>933</v>
      </c>
      <c r="H888" s="48" t="s">
        <v>11</v>
      </c>
      <c r="I888" s="73">
        <f>_xlfn.XLOOKUP(Tabla15[[#This Row],[cedula]],TCARRERA[CEDULA],TCARRERA[CATEGORIA DEL SERVIDOR],0)</f>
        <v>0</v>
      </c>
      <c r="J88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88" s="48" t="str">
        <f>IF(ISTEXT(Tabla15[[#This Row],[CARRERA]]),Tabla15[[#This Row],[CARRERA]],Tabla15[[#This Row],[STATUS]])</f>
        <v>FIJO</v>
      </c>
      <c r="L888" s="57">
        <v>25000</v>
      </c>
      <c r="M888" s="61"/>
      <c r="N888" s="57">
        <v>760</v>
      </c>
      <c r="O888" s="57">
        <v>717.5</v>
      </c>
      <c r="P888" s="25">
        <f>Tabla15[[#This Row],[sbruto]]-Tabla15[[#This Row],[ISR]]-Tabla15[[#This Row],[SFS]]-Tabla15[[#This Row],[AFP]]-Tabla15[[#This Row],[sneto]]</f>
        <v>25</v>
      </c>
      <c r="Q888" s="25">
        <v>23497.5</v>
      </c>
      <c r="R888" s="48" t="str">
        <f>_xlfn.XLOOKUP(Tabla15[[#This Row],[cedula]],Tabla8[Numero Documento],Tabla8[Gen])</f>
        <v>F</v>
      </c>
      <c r="S888" s="48" t="str">
        <f>_xlfn.XLOOKUP(Tabla15[[#This Row],[cedula]],Tabla8[Numero Documento],Tabla8[Lugar Funciones Codigo])</f>
        <v>01.83.02.00.05</v>
      </c>
    </row>
    <row r="889" spans="1:19" hidden="1">
      <c r="A889" s="48" t="s">
        <v>2539</v>
      </c>
      <c r="B889" s="48" t="s">
        <v>2880</v>
      </c>
      <c r="C889" s="48" t="s">
        <v>2574</v>
      </c>
      <c r="D889" s="48" t="str">
        <f>Tabla15[[#This Row],[cedula]]&amp;Tabla15[[#This Row],[prog]]&amp;LEFT(Tabla15[[#This Row],[TIPO]],3)</f>
        <v>0100119364613FIJ</v>
      </c>
      <c r="E889" s="48" t="s">
        <v>2879</v>
      </c>
      <c r="F889" s="48" t="s">
        <v>206</v>
      </c>
      <c r="G889" s="48" t="s">
        <v>933</v>
      </c>
      <c r="H889" s="48" t="s">
        <v>11</v>
      </c>
      <c r="I889" s="73">
        <f>_xlfn.XLOOKUP(Tabla15[[#This Row],[cedula]],TCARRERA[CEDULA],TCARRERA[CATEGORIA DEL SERVIDOR],0)</f>
        <v>0</v>
      </c>
      <c r="J88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89" s="48" t="str">
        <f>IF(ISTEXT(Tabla15[[#This Row],[CARRERA]]),Tabla15[[#This Row],[CARRERA]],Tabla15[[#This Row],[STATUS]])</f>
        <v>FIJO</v>
      </c>
      <c r="L889" s="57">
        <v>25000</v>
      </c>
      <c r="M889" s="58"/>
      <c r="N889" s="57">
        <v>760</v>
      </c>
      <c r="O889" s="57">
        <v>717.5</v>
      </c>
      <c r="P889" s="25">
        <f>Tabla15[[#This Row],[sbruto]]-Tabla15[[#This Row],[ISR]]-Tabla15[[#This Row],[SFS]]-Tabla15[[#This Row],[AFP]]-Tabla15[[#This Row],[sneto]]</f>
        <v>25</v>
      </c>
      <c r="Q889" s="25">
        <v>23497.5</v>
      </c>
      <c r="R889" s="48" t="str">
        <f>_xlfn.XLOOKUP(Tabla15[[#This Row],[cedula]],Tabla8[Numero Documento],Tabla8[Gen])</f>
        <v>M</v>
      </c>
      <c r="S889" s="48" t="str">
        <f>_xlfn.XLOOKUP(Tabla15[[#This Row],[cedula]],Tabla8[Numero Documento],Tabla8[Lugar Funciones Codigo])</f>
        <v>01.83.02.00.05</v>
      </c>
    </row>
    <row r="890" spans="1:19">
      <c r="A890" s="48" t="s">
        <v>2538</v>
      </c>
      <c r="B890" s="48" t="s">
        <v>2309</v>
      </c>
      <c r="C890" s="48" t="s">
        <v>2570</v>
      </c>
      <c r="D890" s="48" t="str">
        <f>Tabla15[[#This Row],[cedula]]&amp;Tabla15[[#This Row],[prog]]&amp;LEFT(Tabla15[[#This Row],[TIPO]],3)</f>
        <v>4022608025301TEM</v>
      </c>
      <c r="E890" s="48" t="s">
        <v>1749</v>
      </c>
      <c r="F890" s="48" t="s">
        <v>129</v>
      </c>
      <c r="G890" s="48" t="s">
        <v>1080</v>
      </c>
      <c r="H890" s="48" t="s">
        <v>2795</v>
      </c>
      <c r="I890" s="73">
        <f>_xlfn.XLOOKUP(Tabla15[[#This Row],[cedula]],TCARRERA[CEDULA],TCARRERA[CATEGORIA DEL SERVIDOR],0)</f>
        <v>0</v>
      </c>
      <c r="J890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0" s="48" t="str">
        <f>IF(ISTEXT(Tabla15[[#This Row],[CARRERA]]),Tabla15[[#This Row],[CARRERA]],Tabla15[[#This Row],[STATUS]])</f>
        <v>TEMPORALES</v>
      </c>
      <c r="L890" s="57">
        <v>100000</v>
      </c>
      <c r="M890" s="60">
        <v>12105.37</v>
      </c>
      <c r="N890" s="60">
        <v>3040</v>
      </c>
      <c r="O890" s="60">
        <v>2870</v>
      </c>
      <c r="P890" s="25">
        <f>Tabla15[[#This Row],[sbruto]]-Tabla15[[#This Row],[ISR]]-Tabla15[[#This Row],[SFS]]-Tabla15[[#This Row],[AFP]]-Tabla15[[#This Row],[sneto]]</f>
        <v>25</v>
      </c>
      <c r="Q890" s="25">
        <v>81959.63</v>
      </c>
      <c r="R890" s="48" t="str">
        <f>_xlfn.XLOOKUP(Tabla15[[#This Row],[cedula]],Tabla8[Numero Documento],Tabla8[Gen])</f>
        <v>M</v>
      </c>
      <c r="S890" s="48" t="str">
        <f>_xlfn.XLOOKUP(Tabla15[[#This Row],[cedula]],Tabla8[Numero Documento],Tabla8[Lugar Funciones Codigo])</f>
        <v>01.83.02.00.06</v>
      </c>
    </row>
    <row r="891" spans="1:19" hidden="1">
      <c r="A891" s="48" t="s">
        <v>2539</v>
      </c>
      <c r="B891" s="48" t="s">
        <v>2130</v>
      </c>
      <c r="C891" s="48" t="s">
        <v>2574</v>
      </c>
      <c r="D891" s="48" t="str">
        <f>Tabla15[[#This Row],[cedula]]&amp;Tabla15[[#This Row],[prog]]&amp;LEFT(Tabla15[[#This Row],[TIPO]],3)</f>
        <v>0120119445113FIJ</v>
      </c>
      <c r="E891" s="48" t="s">
        <v>1397</v>
      </c>
      <c r="F891" s="48" t="s">
        <v>10</v>
      </c>
      <c r="G891" s="48" t="s">
        <v>1080</v>
      </c>
      <c r="H891" s="48" t="s">
        <v>11</v>
      </c>
      <c r="I891" s="73">
        <f>_xlfn.XLOOKUP(Tabla15[[#This Row],[cedula]],TCARRERA[CEDULA],TCARRERA[CATEGORIA DEL SERVIDOR],0)</f>
        <v>0</v>
      </c>
      <c r="J89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1" s="48" t="str">
        <f>IF(ISTEXT(Tabla15[[#This Row],[CARRERA]]),Tabla15[[#This Row],[CARRERA]],Tabla15[[#This Row],[STATUS]])</f>
        <v>ESTATUTO SIMPLIFICADO</v>
      </c>
      <c r="L891" s="57">
        <v>25000</v>
      </c>
      <c r="M891" s="61"/>
      <c r="N891" s="57">
        <v>760</v>
      </c>
      <c r="O891" s="57">
        <v>717.5</v>
      </c>
      <c r="P891" s="25">
        <f>Tabla15[[#This Row],[sbruto]]-Tabla15[[#This Row],[ISR]]-Tabla15[[#This Row],[SFS]]-Tabla15[[#This Row],[AFP]]-Tabla15[[#This Row],[sneto]]</f>
        <v>1537.4500000000007</v>
      </c>
      <c r="Q891" s="25">
        <v>21985.05</v>
      </c>
      <c r="R891" s="48" t="str">
        <f>_xlfn.XLOOKUP(Tabla15[[#This Row],[cedula]],Tabla8[Numero Documento],Tabla8[Gen])</f>
        <v>F</v>
      </c>
      <c r="S891" s="48" t="str">
        <f>_xlfn.XLOOKUP(Tabla15[[#This Row],[cedula]],Tabla8[Numero Documento],Tabla8[Lugar Funciones Codigo])</f>
        <v>01.83.02.00.06</v>
      </c>
    </row>
    <row r="892" spans="1:19" hidden="1">
      <c r="A892" s="48" t="s">
        <v>2539</v>
      </c>
      <c r="B892" s="48" t="s">
        <v>2204</v>
      </c>
      <c r="C892" s="48" t="s">
        <v>2574</v>
      </c>
      <c r="D892" s="48" t="str">
        <f>Tabla15[[#This Row],[cedula]]&amp;Tabla15[[#This Row],[prog]]&amp;LEFT(Tabla15[[#This Row],[TIPO]],3)</f>
        <v>0120087644713FIJ</v>
      </c>
      <c r="E892" s="48" t="s">
        <v>1081</v>
      </c>
      <c r="F892" s="48" t="s">
        <v>127</v>
      </c>
      <c r="G892" s="48" t="s">
        <v>1080</v>
      </c>
      <c r="H892" s="48" t="s">
        <v>11</v>
      </c>
      <c r="I892" s="73">
        <f>_xlfn.XLOOKUP(Tabla15[[#This Row],[cedula]],TCARRERA[CEDULA],TCARRERA[CATEGORIA DEL SERVIDOR],0)</f>
        <v>0</v>
      </c>
      <c r="J892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2" s="48" t="str">
        <f>IF(ISTEXT(Tabla15[[#This Row],[CARRERA]]),Tabla15[[#This Row],[CARRERA]],Tabla15[[#This Row],[STATUS]])</f>
        <v>ESTATUTO SIMPLIFICADO</v>
      </c>
      <c r="L892" s="57">
        <v>10000</v>
      </c>
      <c r="M892" s="58"/>
      <c r="N892" s="57">
        <v>304</v>
      </c>
      <c r="O892" s="57">
        <v>287</v>
      </c>
      <c r="P892" s="25">
        <f>Tabla15[[#This Row],[sbruto]]-Tabla15[[#This Row],[ISR]]-Tabla15[[#This Row],[SFS]]-Tabla15[[#This Row],[AFP]]-Tabla15[[#This Row],[sneto]]</f>
        <v>25</v>
      </c>
      <c r="Q892" s="25">
        <v>9384</v>
      </c>
      <c r="R892" s="48" t="str">
        <f>_xlfn.XLOOKUP(Tabla15[[#This Row],[cedula]],Tabla8[Numero Documento],Tabla8[Gen])</f>
        <v>M</v>
      </c>
      <c r="S892" s="48" t="str">
        <f>_xlfn.XLOOKUP(Tabla15[[#This Row],[cedula]],Tabla8[Numero Documento],Tabla8[Lugar Funciones Codigo])</f>
        <v>01.83.02.00.06</v>
      </c>
    </row>
    <row r="893" spans="1:19" hidden="1">
      <c r="A893" s="48" t="s">
        <v>2539</v>
      </c>
      <c r="B893" s="48" t="s">
        <v>2231</v>
      </c>
      <c r="C893" s="48" t="s">
        <v>2574</v>
      </c>
      <c r="D893" s="48" t="str">
        <f>Tabla15[[#This Row],[cedula]]&amp;Tabla15[[#This Row],[prog]]&amp;LEFT(Tabla15[[#This Row],[TIPO]],3)</f>
        <v>0120002979913FIJ</v>
      </c>
      <c r="E893" s="48" t="s">
        <v>1082</v>
      </c>
      <c r="F893" s="48" t="s">
        <v>8</v>
      </c>
      <c r="G893" s="48" t="s">
        <v>1080</v>
      </c>
      <c r="H893" s="48" t="s">
        <v>11</v>
      </c>
      <c r="I893" s="73">
        <f>_xlfn.XLOOKUP(Tabla15[[#This Row],[cedula]],TCARRERA[CEDULA],TCARRERA[CATEGORIA DEL SERVIDOR],0)</f>
        <v>0</v>
      </c>
      <c r="J893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3" s="48" t="str">
        <f>IF(ISTEXT(Tabla15[[#This Row],[CARRERA]]),Tabla15[[#This Row],[CARRERA]],Tabla15[[#This Row],[STATUS]])</f>
        <v>ESTATUTO SIMPLIFICADO</v>
      </c>
      <c r="L893" s="57">
        <v>10000</v>
      </c>
      <c r="M893" s="61"/>
      <c r="N893" s="57">
        <v>304</v>
      </c>
      <c r="O893" s="57">
        <v>287</v>
      </c>
      <c r="P893" s="25">
        <f>Tabla15[[#This Row],[sbruto]]-Tabla15[[#This Row],[ISR]]-Tabla15[[#This Row],[SFS]]-Tabla15[[#This Row],[AFP]]-Tabla15[[#This Row],[sneto]]</f>
        <v>25</v>
      </c>
      <c r="Q893" s="25">
        <v>9384</v>
      </c>
      <c r="R893" s="48" t="str">
        <f>_xlfn.XLOOKUP(Tabla15[[#This Row],[cedula]],Tabla8[Numero Documento],Tabla8[Gen])</f>
        <v>M</v>
      </c>
      <c r="S893" s="48" t="str">
        <f>_xlfn.XLOOKUP(Tabla15[[#This Row],[cedula]],Tabla8[Numero Documento],Tabla8[Lugar Funciones Codigo])</f>
        <v>01.83.02.00.06</v>
      </c>
    </row>
    <row r="894" spans="1:19" hidden="1">
      <c r="A894" s="48" t="s">
        <v>2539</v>
      </c>
      <c r="B894" s="48" t="s">
        <v>2237</v>
      </c>
      <c r="C894" s="48" t="s">
        <v>2574</v>
      </c>
      <c r="D894" s="48" t="str">
        <f>Tabla15[[#This Row],[cedula]]&amp;Tabla15[[#This Row],[prog]]&amp;LEFT(Tabla15[[#This Row],[TIPO]],3)</f>
        <v>0160004452113FIJ</v>
      </c>
      <c r="E894" s="48" t="s">
        <v>14</v>
      </c>
      <c r="F894" s="48" t="s">
        <v>15</v>
      </c>
      <c r="G894" s="48" t="s">
        <v>7</v>
      </c>
      <c r="H894" s="48" t="s">
        <v>11</v>
      </c>
      <c r="I894" s="73">
        <f>_xlfn.XLOOKUP(Tabla15[[#This Row],[cedula]],TCARRERA[CEDULA],TCARRERA[CATEGORIA DEL SERVIDOR],0)</f>
        <v>0</v>
      </c>
      <c r="J89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94" s="48" t="str">
        <f>IF(ISTEXT(Tabla15[[#This Row],[CARRERA]]),Tabla15[[#This Row],[CARRERA]],Tabla15[[#This Row],[STATUS]])</f>
        <v>FIJO</v>
      </c>
      <c r="L894" s="57">
        <v>11000</v>
      </c>
      <c r="M894" s="61"/>
      <c r="N894" s="57">
        <v>334.4</v>
      </c>
      <c r="O894" s="57">
        <v>315.7</v>
      </c>
      <c r="P894" s="25">
        <f>Tabla15[[#This Row],[sbruto]]-Tabla15[[#This Row],[ISR]]-Tabla15[[#This Row],[SFS]]-Tabla15[[#This Row],[AFP]]-Tabla15[[#This Row],[sneto]]</f>
        <v>25</v>
      </c>
      <c r="Q894" s="25">
        <v>10324.9</v>
      </c>
      <c r="R894" s="48" t="str">
        <f>_xlfn.XLOOKUP(Tabla15[[#This Row],[cedula]],Tabla8[Numero Documento],Tabla8[Gen])</f>
        <v>M</v>
      </c>
      <c r="S894" s="48" t="str">
        <f>_xlfn.XLOOKUP(Tabla15[[#This Row],[cedula]],Tabla8[Numero Documento],Tabla8[Lugar Funciones Codigo])</f>
        <v>01.83.02.00.07</v>
      </c>
    </row>
    <row r="895" spans="1:19" hidden="1">
      <c r="A895" s="48" t="s">
        <v>2539</v>
      </c>
      <c r="B895" s="48" t="s">
        <v>2147</v>
      </c>
      <c r="C895" s="48" t="s">
        <v>2574</v>
      </c>
      <c r="D895" s="48" t="str">
        <f>Tabla15[[#This Row],[cedula]]&amp;Tabla15[[#This Row],[prog]]&amp;LEFT(Tabla15[[#This Row],[TIPO]],3)</f>
        <v>0160006348913FIJ</v>
      </c>
      <c r="E895" s="48" t="s">
        <v>6</v>
      </c>
      <c r="F895" s="48" t="s">
        <v>8</v>
      </c>
      <c r="G895" s="48" t="s">
        <v>7</v>
      </c>
      <c r="H895" s="48" t="s">
        <v>11</v>
      </c>
      <c r="I895" s="73">
        <f>_xlfn.XLOOKUP(Tabla15[[#This Row],[cedula]],TCARRERA[CEDULA],TCARRERA[CATEGORIA DEL SERVIDOR],0)</f>
        <v>0</v>
      </c>
      <c r="J895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5" s="48" t="str">
        <f>IF(ISTEXT(Tabla15[[#This Row],[CARRERA]]),Tabla15[[#This Row],[CARRERA]],Tabla15[[#This Row],[STATUS]])</f>
        <v>ESTATUTO SIMPLIFICADO</v>
      </c>
      <c r="L895" s="57">
        <v>10000</v>
      </c>
      <c r="M895" s="61"/>
      <c r="N895" s="57">
        <v>304</v>
      </c>
      <c r="O895" s="57">
        <v>287</v>
      </c>
      <c r="P895" s="25">
        <f>Tabla15[[#This Row],[sbruto]]-Tabla15[[#This Row],[ISR]]-Tabla15[[#This Row],[SFS]]-Tabla15[[#This Row],[AFP]]-Tabla15[[#This Row],[sneto]]</f>
        <v>325</v>
      </c>
      <c r="Q895" s="25">
        <v>9084</v>
      </c>
      <c r="R895" s="48" t="str">
        <f>_xlfn.XLOOKUP(Tabla15[[#This Row],[cedula]],Tabla8[Numero Documento],Tabla8[Gen])</f>
        <v>F</v>
      </c>
      <c r="S895" s="48" t="str">
        <f>_xlfn.XLOOKUP(Tabla15[[#This Row],[cedula]],Tabla8[Numero Documento],Tabla8[Lugar Funciones Codigo])</f>
        <v>01.83.02.00.07</v>
      </c>
    </row>
    <row r="896" spans="1:19" hidden="1">
      <c r="A896" s="48" t="s">
        <v>2539</v>
      </c>
      <c r="B896" s="48" t="s">
        <v>2165</v>
      </c>
      <c r="C896" s="48" t="s">
        <v>2574</v>
      </c>
      <c r="D896" s="48" t="str">
        <f>Tabla15[[#This Row],[cedula]]&amp;Tabla15[[#This Row],[prog]]&amp;LEFT(Tabla15[[#This Row],[TIPO]],3)</f>
        <v>4022130175313FIJ</v>
      </c>
      <c r="E896" s="48" t="s">
        <v>9</v>
      </c>
      <c r="F896" s="48" t="s">
        <v>10</v>
      </c>
      <c r="G896" s="48" t="s">
        <v>7</v>
      </c>
      <c r="H896" s="48" t="s">
        <v>11</v>
      </c>
      <c r="I896" s="73">
        <f>_xlfn.XLOOKUP(Tabla15[[#This Row],[cedula]],TCARRERA[CEDULA],TCARRERA[CATEGORIA DEL SERVIDOR],0)</f>
        <v>0</v>
      </c>
      <c r="J89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6" s="48" t="str">
        <f>IF(ISTEXT(Tabla15[[#This Row],[CARRERA]]),Tabla15[[#This Row],[CARRERA]],Tabla15[[#This Row],[STATUS]])</f>
        <v>ESTATUTO SIMPLIFICADO</v>
      </c>
      <c r="L896" s="57">
        <v>10000</v>
      </c>
      <c r="M896" s="61"/>
      <c r="N896" s="57">
        <v>304</v>
      </c>
      <c r="O896" s="57">
        <v>287</v>
      </c>
      <c r="P896" s="25">
        <f>Tabla15[[#This Row],[sbruto]]-Tabla15[[#This Row],[ISR]]-Tabla15[[#This Row],[SFS]]-Tabla15[[#This Row],[AFP]]-Tabla15[[#This Row],[sneto]]</f>
        <v>325</v>
      </c>
      <c r="Q896" s="25">
        <v>9084</v>
      </c>
      <c r="R896" s="48" t="str">
        <f>_xlfn.XLOOKUP(Tabla15[[#This Row],[cedula]],Tabla8[Numero Documento],Tabla8[Gen])</f>
        <v>F</v>
      </c>
      <c r="S896" s="48" t="str">
        <f>_xlfn.XLOOKUP(Tabla15[[#This Row],[cedula]],Tabla8[Numero Documento],Tabla8[Lugar Funciones Codigo])</f>
        <v>01.83.02.00.07</v>
      </c>
    </row>
    <row r="897" spans="1:19" hidden="1">
      <c r="A897" s="48" t="s">
        <v>2539</v>
      </c>
      <c r="B897" s="48" t="s">
        <v>2258</v>
      </c>
      <c r="C897" s="48" t="s">
        <v>2574</v>
      </c>
      <c r="D897" s="48" t="str">
        <f>Tabla15[[#This Row],[cedula]]&amp;Tabla15[[#This Row],[prog]]&amp;LEFT(Tabla15[[#This Row],[TIPO]],3)</f>
        <v>0160017769313FIJ</v>
      </c>
      <c r="E897" s="48" t="s">
        <v>16</v>
      </c>
      <c r="F897" s="48" t="s">
        <v>17</v>
      </c>
      <c r="G897" s="48" t="s">
        <v>7</v>
      </c>
      <c r="H897" s="48" t="s">
        <v>11</v>
      </c>
      <c r="I897" s="73">
        <f>_xlfn.XLOOKUP(Tabla15[[#This Row],[cedula]],TCARRERA[CEDULA],TCARRERA[CATEGORIA DEL SERVIDOR],0)</f>
        <v>0</v>
      </c>
      <c r="J89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97" s="48" t="str">
        <f>IF(ISTEXT(Tabla15[[#This Row],[CARRERA]]),Tabla15[[#This Row],[CARRERA]],Tabla15[[#This Row],[STATUS]])</f>
        <v>FIJO</v>
      </c>
      <c r="L897" s="57">
        <v>10000</v>
      </c>
      <c r="M897" s="61"/>
      <c r="N897" s="57">
        <v>304</v>
      </c>
      <c r="O897" s="57">
        <v>287</v>
      </c>
      <c r="P897" s="25">
        <f>Tabla15[[#This Row],[sbruto]]-Tabla15[[#This Row],[ISR]]-Tabla15[[#This Row],[SFS]]-Tabla15[[#This Row],[AFP]]-Tabla15[[#This Row],[sneto]]</f>
        <v>25</v>
      </c>
      <c r="Q897" s="25">
        <v>9384</v>
      </c>
      <c r="R897" s="48" t="str">
        <f>_xlfn.XLOOKUP(Tabla15[[#This Row],[cedula]],Tabla8[Numero Documento],Tabla8[Gen])</f>
        <v>M</v>
      </c>
      <c r="S897" s="48" t="str">
        <f>_xlfn.XLOOKUP(Tabla15[[#This Row],[cedula]],Tabla8[Numero Documento],Tabla8[Lugar Funciones Codigo])</f>
        <v>01.83.02.00.07</v>
      </c>
    </row>
    <row r="898" spans="1:19" hidden="1">
      <c r="A898" s="48" t="s">
        <v>2539</v>
      </c>
      <c r="B898" s="48" t="s">
        <v>2008</v>
      </c>
      <c r="C898" s="48" t="s">
        <v>2570</v>
      </c>
      <c r="D898" s="48" t="str">
        <f>Tabla15[[#This Row],[cedula]]&amp;Tabla15[[#This Row],[prog]]&amp;LEFT(Tabla15[[#This Row],[TIPO]],3)</f>
        <v>0010171561301FIJ</v>
      </c>
      <c r="E898" s="48" t="s">
        <v>856</v>
      </c>
      <c r="F898" s="48" t="s">
        <v>794</v>
      </c>
      <c r="G898" s="48" t="s">
        <v>822</v>
      </c>
      <c r="H898" s="48" t="s">
        <v>11</v>
      </c>
      <c r="I898" s="73">
        <f>_xlfn.XLOOKUP(Tabla15[[#This Row],[cedula]],TCARRERA[CEDULA],TCARRERA[CATEGORIA DEL SERVIDOR],0)</f>
        <v>0</v>
      </c>
      <c r="J898" s="4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898" s="48" t="str">
        <f>IF(ISTEXT(Tabla15[[#This Row],[CARRERA]]),Tabla15[[#This Row],[CARRERA]],Tabla15[[#This Row],[STATUS]])</f>
        <v>DE LIBRE NOMBRAMIENTO Y REMOCION</v>
      </c>
      <c r="L898" s="57">
        <v>220000</v>
      </c>
      <c r="M898" s="60">
        <v>40768.42</v>
      </c>
      <c r="N898" s="57">
        <v>4943.8</v>
      </c>
      <c r="O898" s="57">
        <v>6314</v>
      </c>
      <c r="P898" s="25">
        <f>Tabla15[[#This Row],[sbruto]]-Tabla15[[#This Row],[ISR]]-Tabla15[[#This Row],[SFS]]-Tabla15[[#This Row],[AFP]]-Tabla15[[#This Row],[sneto]]</f>
        <v>4025.0000000000291</v>
      </c>
      <c r="Q898" s="25">
        <v>163948.78</v>
      </c>
      <c r="R898" s="48" t="str">
        <f>_xlfn.XLOOKUP(Tabla15[[#This Row],[cedula]],Tabla8[Numero Documento],Tabla8[Gen])</f>
        <v>M</v>
      </c>
      <c r="S898" s="48" t="str">
        <f>_xlfn.XLOOKUP(Tabla15[[#This Row],[cedula]],Tabla8[Numero Documento],Tabla8[Lugar Funciones Codigo])</f>
        <v>01.83.03</v>
      </c>
    </row>
    <row r="899" spans="1:19" hidden="1">
      <c r="A899" s="48" t="s">
        <v>2539</v>
      </c>
      <c r="B899" s="48" t="s">
        <v>1922</v>
      </c>
      <c r="C899" s="48" t="s">
        <v>2570</v>
      </c>
      <c r="D899" s="48" t="str">
        <f>Tabla15[[#This Row],[cedula]]&amp;Tabla15[[#This Row],[prog]]&amp;LEFT(Tabla15[[#This Row],[TIPO]],3)</f>
        <v>0010124380601FIJ</v>
      </c>
      <c r="E899" s="48" t="s">
        <v>2762</v>
      </c>
      <c r="F899" s="48" t="s">
        <v>917</v>
      </c>
      <c r="G899" s="48" t="s">
        <v>822</v>
      </c>
      <c r="H899" s="48" t="s">
        <v>11</v>
      </c>
      <c r="I899" s="73">
        <f>_xlfn.XLOOKUP(Tabla15[[#This Row],[cedula]],TCARRERA[CEDULA],TCARRERA[CATEGORIA DEL SERVIDOR],0)</f>
        <v>0</v>
      </c>
      <c r="J89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899" s="48" t="str">
        <f>IF(ISTEXT(Tabla15[[#This Row],[CARRERA]]),Tabla15[[#This Row],[CARRERA]],Tabla15[[#This Row],[STATUS]])</f>
        <v>FIJO</v>
      </c>
      <c r="L899" s="57">
        <v>150000</v>
      </c>
      <c r="M899" s="61">
        <v>23866.62</v>
      </c>
      <c r="N899" s="57">
        <v>4560</v>
      </c>
      <c r="O899" s="57">
        <v>4305</v>
      </c>
      <c r="P899" s="25">
        <f>Tabla15[[#This Row],[sbruto]]-Tabla15[[#This Row],[ISR]]-Tabla15[[#This Row],[SFS]]-Tabla15[[#This Row],[AFP]]-Tabla15[[#This Row],[sneto]]</f>
        <v>15121</v>
      </c>
      <c r="Q899" s="25">
        <v>102147.38</v>
      </c>
      <c r="R899" s="48" t="str">
        <f>_xlfn.XLOOKUP(Tabla15[[#This Row],[cedula]],Tabla8[Numero Documento],Tabla8[Gen])</f>
        <v>F</v>
      </c>
      <c r="S899" s="48" t="str">
        <f>_xlfn.XLOOKUP(Tabla15[[#This Row],[cedula]],Tabla8[Numero Documento],Tabla8[Lugar Funciones Codigo])</f>
        <v>01.83.03</v>
      </c>
    </row>
    <row r="900" spans="1:19" hidden="1">
      <c r="A900" s="48" t="s">
        <v>2539</v>
      </c>
      <c r="B900" s="48" t="s">
        <v>1157</v>
      </c>
      <c r="C900" s="48" t="s">
        <v>2570</v>
      </c>
      <c r="D900" s="48" t="str">
        <f>Tabla15[[#This Row],[cedula]]&amp;Tabla15[[#This Row],[prog]]&amp;LEFT(Tabla15[[#This Row],[TIPO]],3)</f>
        <v>0010149784001FIJ</v>
      </c>
      <c r="E900" s="48" t="s">
        <v>846</v>
      </c>
      <c r="F900" s="48" t="s">
        <v>847</v>
      </c>
      <c r="G900" s="48" t="s">
        <v>822</v>
      </c>
      <c r="H900" s="48" t="s">
        <v>11</v>
      </c>
      <c r="I900" s="73" t="str">
        <f>_xlfn.XLOOKUP(Tabla15[[#This Row],[cedula]],TCARRERA[CEDULA],TCARRERA[CATEGORIA DEL SERVIDOR],0)</f>
        <v>CARRERA ADMINISTRATIVA</v>
      </c>
      <c r="J90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00" s="48" t="str">
        <f>IF(ISTEXT(Tabla15[[#This Row],[CARRERA]]),Tabla15[[#This Row],[CARRERA]],Tabla15[[#This Row],[STATUS]])</f>
        <v>CARRERA ADMINISTRATIVA</v>
      </c>
      <c r="L900" s="57">
        <v>150000</v>
      </c>
      <c r="M900" s="57">
        <v>23866.62</v>
      </c>
      <c r="N900" s="57">
        <v>4560</v>
      </c>
      <c r="O900" s="57">
        <v>4305</v>
      </c>
      <c r="P900" s="25">
        <f>Tabla15[[#This Row],[sbruto]]-Tabla15[[#This Row],[ISR]]-Tabla15[[#This Row],[SFS]]-Tabla15[[#This Row],[AFP]]-Tabla15[[#This Row],[sneto]]</f>
        <v>75</v>
      </c>
      <c r="Q900" s="25">
        <v>117193.38</v>
      </c>
      <c r="R900" s="48" t="str">
        <f>_xlfn.XLOOKUP(Tabla15[[#This Row],[cedula]],Tabla8[Numero Documento],Tabla8[Gen])</f>
        <v>F</v>
      </c>
      <c r="S900" s="48" t="str">
        <f>_xlfn.XLOOKUP(Tabla15[[#This Row],[cedula]],Tabla8[Numero Documento],Tabla8[Lugar Funciones Codigo])</f>
        <v>01.83.03</v>
      </c>
    </row>
    <row r="901" spans="1:19" hidden="1">
      <c r="A901" s="48" t="s">
        <v>2539</v>
      </c>
      <c r="B901" s="48" t="s">
        <v>1785</v>
      </c>
      <c r="C901" s="48" t="s">
        <v>2570</v>
      </c>
      <c r="D901" s="48" t="str">
        <f>Tabla15[[#This Row],[cedula]]&amp;Tabla15[[#This Row],[prog]]&amp;LEFT(Tabla15[[#This Row],[TIPO]],3)</f>
        <v>0010172001901FIJ</v>
      </c>
      <c r="E901" s="48" t="s">
        <v>827</v>
      </c>
      <c r="F901" s="48" t="s">
        <v>59</v>
      </c>
      <c r="G901" s="48" t="s">
        <v>822</v>
      </c>
      <c r="H901" s="48" t="s">
        <v>11</v>
      </c>
      <c r="I901" s="73">
        <f>_xlfn.XLOOKUP(Tabla15[[#This Row],[cedula]],TCARRERA[CEDULA],TCARRERA[CATEGORIA DEL SERVIDOR],0)</f>
        <v>0</v>
      </c>
      <c r="J90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01" s="48" t="str">
        <f>IF(ISTEXT(Tabla15[[#This Row],[CARRERA]]),Tabla15[[#This Row],[CARRERA]],Tabla15[[#This Row],[STATUS]])</f>
        <v>FIJO</v>
      </c>
      <c r="L901" s="57">
        <v>130000</v>
      </c>
      <c r="M901" s="58">
        <v>19162.12</v>
      </c>
      <c r="N901" s="57">
        <v>3952</v>
      </c>
      <c r="O901" s="57">
        <v>3731</v>
      </c>
      <c r="P901" s="25">
        <f>Tabla15[[#This Row],[sbruto]]-Tabla15[[#This Row],[ISR]]-Tabla15[[#This Row],[SFS]]-Tabla15[[#This Row],[AFP]]-Tabla15[[#This Row],[sneto]]</f>
        <v>15293.12000000001</v>
      </c>
      <c r="Q901" s="25">
        <v>87861.759999999995</v>
      </c>
      <c r="R901" s="48" t="str">
        <f>_xlfn.XLOOKUP(Tabla15[[#This Row],[cedula]],Tabla8[Numero Documento],Tabla8[Gen])</f>
        <v>M</v>
      </c>
      <c r="S901" s="48" t="str">
        <f>_xlfn.XLOOKUP(Tabla15[[#This Row],[cedula]],Tabla8[Numero Documento],Tabla8[Lugar Funciones Codigo])</f>
        <v>01.83.03</v>
      </c>
    </row>
    <row r="902" spans="1:19" hidden="1">
      <c r="A902" s="48" t="s">
        <v>2539</v>
      </c>
      <c r="B902" s="48" t="s">
        <v>1936</v>
      </c>
      <c r="C902" s="48" t="s">
        <v>2570</v>
      </c>
      <c r="D902" s="48" t="str">
        <f>Tabla15[[#This Row],[cedula]]&amp;Tabla15[[#This Row],[prog]]&amp;LEFT(Tabla15[[#This Row],[TIPO]],3)</f>
        <v>0010089186001FIJ</v>
      </c>
      <c r="E902" s="48" t="s">
        <v>848</v>
      </c>
      <c r="F902" s="48" t="s">
        <v>849</v>
      </c>
      <c r="G902" s="48" t="s">
        <v>822</v>
      </c>
      <c r="H902" s="48" t="s">
        <v>11</v>
      </c>
      <c r="I902" s="73">
        <f>_xlfn.XLOOKUP(Tabla15[[#This Row],[cedula]],TCARRERA[CEDULA],TCARRERA[CATEGORIA DEL SERVIDOR],0)</f>
        <v>0</v>
      </c>
      <c r="J90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48" t="str">
        <f>IF(ISTEXT(Tabla15[[#This Row],[CARRERA]]),Tabla15[[#This Row],[CARRERA]],Tabla15[[#This Row],[STATUS]])</f>
        <v>FIJO</v>
      </c>
      <c r="L902" s="57">
        <v>100000</v>
      </c>
      <c r="M902" s="59">
        <v>11727.26</v>
      </c>
      <c r="N902" s="57">
        <v>3040</v>
      </c>
      <c r="O902" s="57">
        <v>2870</v>
      </c>
      <c r="P902" s="25">
        <f>Tabla15[[#This Row],[sbruto]]-Tabla15[[#This Row],[ISR]]-Tabla15[[#This Row],[SFS]]-Tabla15[[#This Row],[AFP]]-Tabla15[[#This Row],[sneto]]</f>
        <v>1637.4500000000116</v>
      </c>
      <c r="Q902" s="25">
        <v>80725.289999999994</v>
      </c>
      <c r="R902" s="48" t="str">
        <f>_xlfn.XLOOKUP(Tabla15[[#This Row],[cedula]],Tabla8[Numero Documento],Tabla8[Gen])</f>
        <v>F</v>
      </c>
      <c r="S902" s="48" t="str">
        <f>_xlfn.XLOOKUP(Tabla15[[#This Row],[cedula]],Tabla8[Numero Documento],Tabla8[Lugar Funciones Codigo])</f>
        <v>01.83.03</v>
      </c>
    </row>
    <row r="903" spans="1:19" hidden="1">
      <c r="A903" s="48" t="s">
        <v>2539</v>
      </c>
      <c r="B903" s="48" t="s">
        <v>1111</v>
      </c>
      <c r="C903" s="48" t="s">
        <v>2570</v>
      </c>
      <c r="D903" s="48" t="str">
        <f>Tabla15[[#This Row],[cedula]]&amp;Tabla15[[#This Row],[prog]]&amp;LEFT(Tabla15[[#This Row],[TIPO]],3)</f>
        <v>0010129229001FIJ</v>
      </c>
      <c r="E903" s="48" t="s">
        <v>317</v>
      </c>
      <c r="F903" s="48" t="s">
        <v>2688</v>
      </c>
      <c r="G903" s="48" t="s">
        <v>822</v>
      </c>
      <c r="H903" s="48" t="s">
        <v>11</v>
      </c>
      <c r="I903" s="73" t="str">
        <f>_xlfn.XLOOKUP(Tabla15[[#This Row],[cedula]],TCARRERA[CEDULA],TCARRERA[CATEGORIA DEL SERVIDOR],0)</f>
        <v>CARRERA ADMINISTRATIVA</v>
      </c>
      <c r="J90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03" s="48" t="str">
        <f>IF(ISTEXT(Tabla15[[#This Row],[CARRERA]]),Tabla15[[#This Row],[CARRERA]],Tabla15[[#This Row],[STATUS]])</f>
        <v>CARRERA ADMINISTRATIVA</v>
      </c>
      <c r="L903" s="57">
        <v>65000</v>
      </c>
      <c r="M903" s="61">
        <v>4125.09</v>
      </c>
      <c r="N903" s="60">
        <v>1976</v>
      </c>
      <c r="O903" s="60">
        <v>1865.5</v>
      </c>
      <c r="P903" s="25">
        <f>Tabla15[[#This Row],[sbruto]]-Tabla15[[#This Row],[ISR]]-Tabla15[[#This Row],[SFS]]-Tabla15[[#This Row],[AFP]]-Tabla15[[#This Row],[sneto]]</f>
        <v>22196.240000000005</v>
      </c>
      <c r="Q903" s="25">
        <v>34837.17</v>
      </c>
      <c r="R903" s="48" t="str">
        <f>_xlfn.XLOOKUP(Tabla15[[#This Row],[cedula]],Tabla8[Numero Documento],Tabla8[Gen])</f>
        <v>F</v>
      </c>
      <c r="S903" s="48" t="str">
        <f>_xlfn.XLOOKUP(Tabla15[[#This Row],[cedula]],Tabla8[Numero Documento],Tabla8[Lugar Funciones Codigo])</f>
        <v>01.83.03</v>
      </c>
    </row>
    <row r="904" spans="1:19" hidden="1">
      <c r="A904" s="48" t="s">
        <v>2539</v>
      </c>
      <c r="B904" s="48" t="s">
        <v>1969</v>
      </c>
      <c r="C904" s="48" t="s">
        <v>2570</v>
      </c>
      <c r="D904" s="48" t="str">
        <f>Tabla15[[#This Row],[cedula]]&amp;Tabla15[[#This Row],[prog]]&amp;LEFT(Tabla15[[#This Row],[TIPO]],3)</f>
        <v>0011151771001FIJ</v>
      </c>
      <c r="E904" s="48" t="s">
        <v>852</v>
      </c>
      <c r="F904" s="48" t="s">
        <v>412</v>
      </c>
      <c r="G904" s="48" t="s">
        <v>822</v>
      </c>
      <c r="H904" s="48" t="s">
        <v>11</v>
      </c>
      <c r="I904" s="73">
        <f>_xlfn.XLOOKUP(Tabla15[[#This Row],[cedula]],TCARRERA[CEDULA],TCARRERA[CATEGORIA DEL SERVIDOR],0)</f>
        <v>0</v>
      </c>
      <c r="J90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48" t="str">
        <f>IF(ISTEXT(Tabla15[[#This Row],[CARRERA]]),Tabla15[[#This Row],[CARRERA]],Tabla15[[#This Row],[STATUS]])</f>
        <v>FIJO</v>
      </c>
      <c r="L904" s="57">
        <v>65000</v>
      </c>
      <c r="M904" s="59">
        <v>4427.58</v>
      </c>
      <c r="N904" s="57">
        <v>1976</v>
      </c>
      <c r="O904" s="57">
        <v>1865.5</v>
      </c>
      <c r="P904" s="25">
        <f>Tabla15[[#This Row],[sbruto]]-Tabla15[[#This Row],[ISR]]-Tabla15[[#This Row],[SFS]]-Tabla15[[#This Row],[AFP]]-Tabla15[[#This Row],[sneto]]</f>
        <v>25</v>
      </c>
      <c r="Q904" s="25">
        <v>56705.919999999998</v>
      </c>
      <c r="R904" s="48" t="str">
        <f>_xlfn.XLOOKUP(Tabla15[[#This Row],[cedula]],Tabla8[Numero Documento],Tabla8[Gen])</f>
        <v>F</v>
      </c>
      <c r="S904" s="48" t="str">
        <f>_xlfn.XLOOKUP(Tabla15[[#This Row],[cedula]],Tabla8[Numero Documento],Tabla8[Lugar Funciones Codigo])</f>
        <v>01.83.03</v>
      </c>
    </row>
    <row r="905" spans="1:19" hidden="1">
      <c r="A905" s="48" t="s">
        <v>2539</v>
      </c>
      <c r="B905" s="48" t="s">
        <v>1850</v>
      </c>
      <c r="C905" s="48" t="s">
        <v>2570</v>
      </c>
      <c r="D905" s="48" t="str">
        <f>Tabla15[[#This Row],[cedula]]&amp;Tabla15[[#This Row],[prog]]&amp;LEFT(Tabla15[[#This Row],[TIPO]],3)</f>
        <v>0010049746001FIJ</v>
      </c>
      <c r="E905" s="48" t="s">
        <v>832</v>
      </c>
      <c r="F905" s="48" t="s">
        <v>17</v>
      </c>
      <c r="G905" s="48" t="s">
        <v>822</v>
      </c>
      <c r="H905" s="48" t="s">
        <v>11</v>
      </c>
      <c r="I905" s="73">
        <f>_xlfn.XLOOKUP(Tabla15[[#This Row],[cedula]],TCARRERA[CEDULA],TCARRERA[CATEGORIA DEL SERVIDOR],0)</f>
        <v>0</v>
      </c>
      <c r="J90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05" s="48" t="str">
        <f>IF(ISTEXT(Tabla15[[#This Row],[CARRERA]]),Tabla15[[#This Row],[CARRERA]],Tabla15[[#This Row],[STATUS]])</f>
        <v>FIJO</v>
      </c>
      <c r="L905" s="57">
        <v>60000</v>
      </c>
      <c r="M905" s="58">
        <v>3486.68</v>
      </c>
      <c r="N905" s="57">
        <v>1824</v>
      </c>
      <c r="O905" s="57">
        <v>1722</v>
      </c>
      <c r="P905" s="25">
        <f>Tabla15[[#This Row],[sbruto]]-Tabla15[[#This Row],[ISR]]-Tabla15[[#This Row],[SFS]]-Tabla15[[#This Row],[AFP]]-Tabla15[[#This Row],[sneto]]</f>
        <v>6471</v>
      </c>
      <c r="Q905" s="25">
        <v>46496.32</v>
      </c>
      <c r="R905" s="48" t="str">
        <f>_xlfn.XLOOKUP(Tabla15[[#This Row],[cedula]],Tabla8[Numero Documento],Tabla8[Gen])</f>
        <v>F</v>
      </c>
      <c r="S905" s="48" t="str">
        <f>_xlfn.XLOOKUP(Tabla15[[#This Row],[cedula]],Tabla8[Numero Documento],Tabla8[Lugar Funciones Codigo])</f>
        <v>01.83.03</v>
      </c>
    </row>
    <row r="906" spans="1:19" hidden="1">
      <c r="A906" s="48" t="s">
        <v>2539</v>
      </c>
      <c r="B906" s="48" t="s">
        <v>2544</v>
      </c>
      <c r="C906" s="48" t="s">
        <v>2570</v>
      </c>
      <c r="D906" s="48" t="str">
        <f>Tabla15[[#This Row],[cedula]]&amp;Tabla15[[#This Row],[prog]]&amp;LEFT(Tabla15[[#This Row],[TIPO]],3)</f>
        <v>0010317973501FIJ</v>
      </c>
      <c r="E906" s="48" t="s">
        <v>2556</v>
      </c>
      <c r="F906" s="48" t="s">
        <v>32</v>
      </c>
      <c r="G906" s="48" t="s">
        <v>822</v>
      </c>
      <c r="H906" s="48" t="s">
        <v>11</v>
      </c>
      <c r="I906" s="73">
        <f>_xlfn.XLOOKUP(Tabla15[[#This Row],[cedula]],TCARRERA[CEDULA],TCARRERA[CATEGORIA DEL SERVIDOR],0)</f>
        <v>0</v>
      </c>
      <c r="J90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48" t="str">
        <f>IF(ISTEXT(Tabla15[[#This Row],[CARRERA]]),Tabla15[[#This Row],[CARRERA]],Tabla15[[#This Row],[STATUS]])</f>
        <v>FIJO</v>
      </c>
      <c r="L906" s="57">
        <v>60000</v>
      </c>
      <c r="M906" s="61">
        <v>3486.68</v>
      </c>
      <c r="N906" s="57">
        <v>1824</v>
      </c>
      <c r="O906" s="57">
        <v>1722</v>
      </c>
      <c r="P906" s="25">
        <f>Tabla15[[#This Row],[sbruto]]-Tabla15[[#This Row],[ISR]]-Tabla15[[#This Row],[SFS]]-Tabla15[[#This Row],[AFP]]-Tabla15[[#This Row],[sneto]]</f>
        <v>25</v>
      </c>
      <c r="Q906" s="25">
        <v>52942.32</v>
      </c>
      <c r="R906" s="48" t="str">
        <f>_xlfn.XLOOKUP(Tabla15[[#This Row],[cedula]],Tabla8[Numero Documento],Tabla8[Gen])</f>
        <v>F</v>
      </c>
      <c r="S906" s="48" t="str">
        <f>_xlfn.XLOOKUP(Tabla15[[#This Row],[cedula]],Tabla8[Numero Documento],Tabla8[Lugar Funciones Codigo])</f>
        <v>01.83.03</v>
      </c>
    </row>
    <row r="907" spans="1:19">
      <c r="A907" s="48" t="s">
        <v>2538</v>
      </c>
      <c r="B907" s="48" t="s">
        <v>3115</v>
      </c>
      <c r="C907" s="48" t="s">
        <v>2570</v>
      </c>
      <c r="D907" s="48" t="str">
        <f>Tabla15[[#This Row],[cedula]]&amp;Tabla15[[#This Row],[prog]]&amp;LEFT(Tabla15[[#This Row],[TIPO]],3)</f>
        <v>0500006377501TEM</v>
      </c>
      <c r="E907" s="48" t="s">
        <v>3114</v>
      </c>
      <c r="F907" s="48" t="s">
        <v>256</v>
      </c>
      <c r="G907" s="48" t="s">
        <v>822</v>
      </c>
      <c r="H907" s="48" t="s">
        <v>2795</v>
      </c>
      <c r="I907" s="73">
        <f>_xlfn.XLOOKUP(Tabla15[[#This Row],[cedula]],TCARRERA[CEDULA],TCARRERA[CATEGORIA DEL SERVIDOR],0)</f>
        <v>0</v>
      </c>
      <c r="J907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07" s="48" t="str">
        <f>IF(ISTEXT(Tabla15[[#This Row],[CARRERA]]),Tabla15[[#This Row],[CARRERA]],Tabla15[[#This Row],[STATUS]])</f>
        <v>TEMPORALES</v>
      </c>
      <c r="L907" s="57">
        <v>60000</v>
      </c>
      <c r="M907" s="58">
        <v>3486.68</v>
      </c>
      <c r="N907" s="57">
        <v>1824</v>
      </c>
      <c r="O907" s="57">
        <v>1722</v>
      </c>
      <c r="P907" s="25">
        <f>Tabla15[[#This Row],[sbruto]]-Tabla15[[#This Row],[ISR]]-Tabla15[[#This Row],[SFS]]-Tabla15[[#This Row],[AFP]]-Tabla15[[#This Row],[sneto]]</f>
        <v>25</v>
      </c>
      <c r="Q907" s="25">
        <v>52942.32</v>
      </c>
      <c r="R907" s="48" t="str">
        <f>_xlfn.XLOOKUP(Tabla15[[#This Row],[cedula]],Tabla8[Numero Documento],Tabla8[Gen])</f>
        <v>F</v>
      </c>
      <c r="S907" s="48" t="str">
        <f>_xlfn.XLOOKUP(Tabla15[[#This Row],[cedula]],Tabla8[Numero Documento],Tabla8[Lugar Funciones Codigo])</f>
        <v>01.83.03</v>
      </c>
    </row>
    <row r="908" spans="1:19" hidden="1">
      <c r="A908" s="48" t="s">
        <v>2539</v>
      </c>
      <c r="B908" s="48" t="s">
        <v>1128</v>
      </c>
      <c r="C908" s="48" t="s">
        <v>2570</v>
      </c>
      <c r="D908" s="48" t="str">
        <f>Tabla15[[#This Row],[cedula]]&amp;Tabla15[[#This Row],[prog]]&amp;LEFT(Tabla15[[#This Row],[TIPO]],3)</f>
        <v>0010135736601FIJ</v>
      </c>
      <c r="E908" s="48" t="s">
        <v>835</v>
      </c>
      <c r="F908" s="48" t="s">
        <v>836</v>
      </c>
      <c r="G908" s="48" t="s">
        <v>822</v>
      </c>
      <c r="H908" s="48" t="s">
        <v>11</v>
      </c>
      <c r="I908" s="73" t="str">
        <f>_xlfn.XLOOKUP(Tabla15[[#This Row],[cedula]],TCARRERA[CEDULA],TCARRERA[CATEGORIA DEL SERVIDOR],0)</f>
        <v>CARRERA ADMINISTRATIVA</v>
      </c>
      <c r="J90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08" s="48" t="str">
        <f>IF(ISTEXT(Tabla15[[#This Row],[CARRERA]]),Tabla15[[#This Row],[CARRERA]],Tabla15[[#This Row],[STATUS]])</f>
        <v>CARRERA ADMINISTRATIVA</v>
      </c>
      <c r="L908" s="57">
        <v>55000</v>
      </c>
      <c r="M908" s="61">
        <v>2559.6799999999998</v>
      </c>
      <c r="N908" s="57">
        <v>1672</v>
      </c>
      <c r="O908" s="57">
        <v>1578.5</v>
      </c>
      <c r="P908" s="25">
        <f>Tabla15[[#This Row],[sbruto]]-Tabla15[[#This Row],[ISR]]-Tabla15[[#This Row],[SFS]]-Tabla15[[#This Row],[AFP]]-Tabla15[[#This Row],[sneto]]</f>
        <v>14121</v>
      </c>
      <c r="Q908" s="25">
        <v>35068.82</v>
      </c>
      <c r="R908" s="48" t="str">
        <f>_xlfn.XLOOKUP(Tabla15[[#This Row],[cedula]],Tabla8[Numero Documento],Tabla8[Gen])</f>
        <v>F</v>
      </c>
      <c r="S908" s="48" t="str">
        <f>_xlfn.XLOOKUP(Tabla15[[#This Row],[cedula]],Tabla8[Numero Documento],Tabla8[Lugar Funciones Codigo])</f>
        <v>01.83.03</v>
      </c>
    </row>
    <row r="909" spans="1:19" hidden="1">
      <c r="A909" s="48" t="s">
        <v>2539</v>
      </c>
      <c r="B909" s="48" t="s">
        <v>1176</v>
      </c>
      <c r="C909" s="48" t="s">
        <v>2570</v>
      </c>
      <c r="D909" s="48" t="str">
        <f>Tabla15[[#This Row],[cedula]]&amp;Tabla15[[#This Row],[prog]]&amp;LEFT(Tabla15[[#This Row],[TIPO]],3)</f>
        <v>0010545823601FIJ</v>
      </c>
      <c r="E909" s="48" t="s">
        <v>855</v>
      </c>
      <c r="F909" s="48" t="s">
        <v>32</v>
      </c>
      <c r="G909" s="48" t="s">
        <v>822</v>
      </c>
      <c r="H909" s="48" t="s">
        <v>11</v>
      </c>
      <c r="I909" s="73" t="str">
        <f>_xlfn.XLOOKUP(Tabla15[[#This Row],[cedula]],TCARRERA[CEDULA],TCARRERA[CATEGORIA DEL SERVIDOR],0)</f>
        <v>CARRERA ADMINISTRATIVA</v>
      </c>
      <c r="J90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09" s="48" t="str">
        <f>IF(ISTEXT(Tabla15[[#This Row],[CARRERA]]),Tabla15[[#This Row],[CARRERA]],Tabla15[[#This Row],[STATUS]])</f>
        <v>CARRERA ADMINISTRATIVA</v>
      </c>
      <c r="L909" s="57">
        <v>55000</v>
      </c>
      <c r="M909" s="61">
        <v>2332.81</v>
      </c>
      <c r="N909" s="57">
        <v>1672</v>
      </c>
      <c r="O909" s="57">
        <v>1578.5</v>
      </c>
      <c r="P909" s="25">
        <f>Tabla15[[#This Row],[sbruto]]-Tabla15[[#This Row],[ISR]]-Tabla15[[#This Row],[SFS]]-Tabla15[[#This Row],[AFP]]-Tabla15[[#This Row],[sneto]]</f>
        <v>37462.43</v>
      </c>
      <c r="Q909" s="25">
        <v>11954.26</v>
      </c>
      <c r="R909" s="48" t="str">
        <f>_xlfn.XLOOKUP(Tabla15[[#This Row],[cedula]],Tabla8[Numero Documento],Tabla8[Gen])</f>
        <v>F</v>
      </c>
      <c r="S909" s="48" t="str">
        <f>_xlfn.XLOOKUP(Tabla15[[#This Row],[cedula]],Tabla8[Numero Documento],Tabla8[Lugar Funciones Codigo])</f>
        <v>01.83.03</v>
      </c>
    </row>
    <row r="910" spans="1:19" hidden="1">
      <c r="A910" s="48" t="s">
        <v>2539</v>
      </c>
      <c r="B910" s="48" t="s">
        <v>1140</v>
      </c>
      <c r="C910" s="48" t="s">
        <v>2570</v>
      </c>
      <c r="D910" s="48" t="str">
        <f>Tabla15[[#This Row],[cedula]]&amp;Tabla15[[#This Row],[prog]]&amp;LEFT(Tabla15[[#This Row],[TIPO]],3)</f>
        <v>0010472950401FIJ</v>
      </c>
      <c r="E910" s="48" t="s">
        <v>839</v>
      </c>
      <c r="F910" s="48" t="s">
        <v>412</v>
      </c>
      <c r="G910" s="48" t="s">
        <v>822</v>
      </c>
      <c r="H910" s="48" t="s">
        <v>11</v>
      </c>
      <c r="I910" s="73" t="str">
        <f>_xlfn.XLOOKUP(Tabla15[[#This Row],[cedula]],TCARRERA[CEDULA],TCARRERA[CATEGORIA DEL SERVIDOR],0)</f>
        <v>CARRERA ADMINISTRATIVA</v>
      </c>
      <c r="J91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48" t="str">
        <f>IF(ISTEXT(Tabla15[[#This Row],[CARRERA]]),Tabla15[[#This Row],[CARRERA]],Tabla15[[#This Row],[STATUS]])</f>
        <v>CARRERA ADMINISTRATIVA</v>
      </c>
      <c r="L910" s="57">
        <v>50000</v>
      </c>
      <c r="M910" s="60">
        <v>1854</v>
      </c>
      <c r="N910" s="57">
        <v>1520</v>
      </c>
      <c r="O910" s="57">
        <v>1435</v>
      </c>
      <c r="P910" s="25">
        <f>Tabla15[[#This Row],[sbruto]]-Tabla15[[#This Row],[ISR]]-Tabla15[[#This Row],[SFS]]-Tabla15[[#This Row],[AFP]]-Tabla15[[#This Row],[sneto]]</f>
        <v>13160</v>
      </c>
      <c r="Q910" s="25">
        <v>32031</v>
      </c>
      <c r="R910" s="48" t="str">
        <f>_xlfn.XLOOKUP(Tabla15[[#This Row],[cedula]],Tabla8[Numero Documento],Tabla8[Gen])</f>
        <v>F</v>
      </c>
      <c r="S910" s="48" t="str">
        <f>_xlfn.XLOOKUP(Tabla15[[#This Row],[cedula]],Tabla8[Numero Documento],Tabla8[Lugar Funciones Codigo])</f>
        <v>01.83.03</v>
      </c>
    </row>
    <row r="911" spans="1:19" hidden="1">
      <c r="A911" s="48" t="s">
        <v>2539</v>
      </c>
      <c r="B911" s="48" t="s">
        <v>1166</v>
      </c>
      <c r="C911" s="48" t="s">
        <v>2570</v>
      </c>
      <c r="D911" s="48" t="str">
        <f>Tabla15[[#This Row],[cedula]]&amp;Tabla15[[#This Row],[prog]]&amp;LEFT(Tabla15[[#This Row],[TIPO]],3)</f>
        <v>0010403304801FIJ</v>
      </c>
      <c r="E911" s="48" t="s">
        <v>853</v>
      </c>
      <c r="F911" s="48" t="s">
        <v>1052</v>
      </c>
      <c r="G911" s="48" t="s">
        <v>822</v>
      </c>
      <c r="H911" s="48" t="s">
        <v>11</v>
      </c>
      <c r="I911" s="73" t="str">
        <f>_xlfn.XLOOKUP(Tabla15[[#This Row],[cedula]],TCARRERA[CEDULA],TCARRERA[CATEGORIA DEL SERVIDOR],0)</f>
        <v>CARRERA ADMINISTRATIVA</v>
      </c>
      <c r="J91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11" s="48" t="str">
        <f>IF(ISTEXT(Tabla15[[#This Row],[CARRERA]]),Tabla15[[#This Row],[CARRERA]],Tabla15[[#This Row],[STATUS]])</f>
        <v>CARRERA ADMINISTRATIVA</v>
      </c>
      <c r="L911" s="57">
        <v>50000</v>
      </c>
      <c r="M911" s="61">
        <v>1854</v>
      </c>
      <c r="N911" s="57">
        <v>1520</v>
      </c>
      <c r="O911" s="57">
        <v>1435</v>
      </c>
      <c r="P911" s="25">
        <f>Tabla15[[#This Row],[sbruto]]-Tabla15[[#This Row],[ISR]]-Tabla15[[#This Row],[SFS]]-Tabla15[[#This Row],[AFP]]-Tabla15[[#This Row],[sneto]]</f>
        <v>27229.08</v>
      </c>
      <c r="Q911" s="25">
        <v>17961.919999999998</v>
      </c>
      <c r="R911" s="48" t="str">
        <f>_xlfn.XLOOKUP(Tabla15[[#This Row],[cedula]],Tabla8[Numero Documento],Tabla8[Gen])</f>
        <v>F</v>
      </c>
      <c r="S911" s="48" t="str">
        <f>_xlfn.XLOOKUP(Tabla15[[#This Row],[cedula]],Tabla8[Numero Documento],Tabla8[Lugar Funciones Codigo])</f>
        <v>01.83.03</v>
      </c>
    </row>
    <row r="912" spans="1:19" hidden="1">
      <c r="A912" s="48" t="s">
        <v>2539</v>
      </c>
      <c r="B912" s="48" t="s">
        <v>1093</v>
      </c>
      <c r="C912" s="48" t="s">
        <v>2570</v>
      </c>
      <c r="D912" s="48" t="str">
        <f>Tabla15[[#This Row],[cedula]]&amp;Tabla15[[#This Row],[prog]]&amp;LEFT(Tabla15[[#This Row],[TIPO]],3)</f>
        <v>0010056188501FIJ</v>
      </c>
      <c r="E912" s="48" t="s">
        <v>821</v>
      </c>
      <c r="F912" s="48" t="s">
        <v>823</v>
      </c>
      <c r="G912" s="48" t="s">
        <v>822</v>
      </c>
      <c r="H912" s="48" t="s">
        <v>11</v>
      </c>
      <c r="I912" s="73" t="str">
        <f>_xlfn.XLOOKUP(Tabla15[[#This Row],[cedula]],TCARRERA[CEDULA],TCARRERA[CATEGORIA DEL SERVIDOR],0)</f>
        <v>CARRERA ADMINISTRATIVA</v>
      </c>
      <c r="J91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48" t="str">
        <f>IF(ISTEXT(Tabla15[[#This Row],[CARRERA]]),Tabla15[[#This Row],[CARRERA]],Tabla15[[#This Row],[STATUS]])</f>
        <v>CARRERA ADMINISTRATIVA</v>
      </c>
      <c r="L912" s="57">
        <v>45000</v>
      </c>
      <c r="M912" s="58">
        <v>4898</v>
      </c>
      <c r="N912" s="57">
        <v>1368</v>
      </c>
      <c r="O912" s="57">
        <v>1291.5</v>
      </c>
      <c r="P912" s="25">
        <f>Tabla15[[#This Row],[sbruto]]-Tabla15[[#This Row],[ISR]]-Tabla15[[#This Row],[SFS]]-Tabla15[[#This Row],[AFP]]-Tabla15[[#This Row],[sneto]]</f>
        <v>15929.86</v>
      </c>
      <c r="Q912" s="25">
        <v>21512.639999999999</v>
      </c>
      <c r="R912" s="48" t="str">
        <f>_xlfn.XLOOKUP(Tabla15[[#This Row],[cedula]],Tabla8[Numero Documento],Tabla8[Gen])</f>
        <v>M</v>
      </c>
      <c r="S912" s="48" t="str">
        <f>_xlfn.XLOOKUP(Tabla15[[#This Row],[cedula]],Tabla8[Numero Documento],Tabla8[Lugar Funciones Codigo])</f>
        <v>01.83.03</v>
      </c>
    </row>
    <row r="913" spans="1:19" hidden="1">
      <c r="A913" s="48" t="s">
        <v>2539</v>
      </c>
      <c r="B913" s="48" t="s">
        <v>1095</v>
      </c>
      <c r="C913" s="48" t="s">
        <v>2570</v>
      </c>
      <c r="D913" s="48" t="str">
        <f>Tabla15[[#This Row],[cedula]]&amp;Tabla15[[#This Row],[prog]]&amp;LEFT(Tabla15[[#This Row],[TIPO]],3)</f>
        <v>0010332836501FIJ</v>
      </c>
      <c r="E913" s="48" t="s">
        <v>824</v>
      </c>
      <c r="F913" s="48" t="s">
        <v>825</v>
      </c>
      <c r="G913" s="48" t="s">
        <v>822</v>
      </c>
      <c r="H913" s="48" t="s">
        <v>11</v>
      </c>
      <c r="I913" s="73" t="str">
        <f>_xlfn.XLOOKUP(Tabla15[[#This Row],[cedula]],TCARRERA[CEDULA],TCARRERA[CATEGORIA DEL SERVIDOR],0)</f>
        <v>CARRERA ADMINISTRATIVA</v>
      </c>
      <c r="J91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13" s="48" t="str">
        <f>IF(ISTEXT(Tabla15[[#This Row],[CARRERA]]),Tabla15[[#This Row],[CARRERA]],Tabla15[[#This Row],[STATUS]])</f>
        <v>CARRERA ADMINISTRATIVA</v>
      </c>
      <c r="L913" s="57">
        <v>45000</v>
      </c>
      <c r="M913" s="59">
        <v>1148.33</v>
      </c>
      <c r="N913" s="57">
        <v>1368</v>
      </c>
      <c r="O913" s="57">
        <v>1291.5</v>
      </c>
      <c r="P913" s="25">
        <f>Tabla15[[#This Row],[sbruto]]-Tabla15[[#This Row],[ISR]]-Tabla15[[#This Row],[SFS]]-Tabla15[[#This Row],[AFP]]-Tabla15[[#This Row],[sneto]]</f>
        <v>14733.089999999997</v>
      </c>
      <c r="Q913" s="25">
        <v>26459.08</v>
      </c>
      <c r="R913" s="48" t="str">
        <f>_xlfn.XLOOKUP(Tabla15[[#This Row],[cedula]],Tabla8[Numero Documento],Tabla8[Gen])</f>
        <v>F</v>
      </c>
      <c r="S913" s="48" t="str">
        <f>_xlfn.XLOOKUP(Tabla15[[#This Row],[cedula]],Tabla8[Numero Documento],Tabla8[Lugar Funciones Codigo])</f>
        <v>01.83.03</v>
      </c>
    </row>
    <row r="914" spans="1:19" hidden="1">
      <c r="A914" s="48" t="s">
        <v>2539</v>
      </c>
      <c r="B914" s="48" t="s">
        <v>1099</v>
      </c>
      <c r="C914" s="48" t="s">
        <v>2570</v>
      </c>
      <c r="D914" s="48" t="str">
        <f>Tabla15[[#This Row],[cedula]]&amp;Tabla15[[#This Row],[prog]]&amp;LEFT(Tabla15[[#This Row],[TIPO]],3)</f>
        <v>0011001152501FIJ</v>
      </c>
      <c r="E914" s="48" t="s">
        <v>826</v>
      </c>
      <c r="F914" s="48" t="s">
        <v>825</v>
      </c>
      <c r="G914" s="48" t="s">
        <v>822</v>
      </c>
      <c r="H914" s="48" t="s">
        <v>11</v>
      </c>
      <c r="I914" s="73" t="str">
        <f>_xlfn.XLOOKUP(Tabla15[[#This Row],[cedula]],TCARRERA[CEDULA],TCARRERA[CATEGORIA DEL SERVIDOR],0)</f>
        <v>CARRERA ADMINISTRATIVA</v>
      </c>
      <c r="J91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48" t="str">
        <f>IF(ISTEXT(Tabla15[[#This Row],[CARRERA]]),Tabla15[[#This Row],[CARRERA]],Tabla15[[#This Row],[STATUS]])</f>
        <v>CARRERA ADMINISTRATIVA</v>
      </c>
      <c r="L914" s="57">
        <v>45000</v>
      </c>
      <c r="M914" s="60">
        <v>1148.33</v>
      </c>
      <c r="N914" s="57">
        <v>1368</v>
      </c>
      <c r="O914" s="57">
        <v>1291.5</v>
      </c>
      <c r="P914" s="25">
        <f>Tabla15[[#This Row],[sbruto]]-Tabla15[[#This Row],[ISR]]-Tabla15[[#This Row],[SFS]]-Tabla15[[#This Row],[AFP]]-Tabla15[[#This Row],[sneto]]</f>
        <v>4521</v>
      </c>
      <c r="Q914" s="25">
        <v>36671.17</v>
      </c>
      <c r="R914" s="48" t="str">
        <f>_xlfn.XLOOKUP(Tabla15[[#This Row],[cedula]],Tabla8[Numero Documento],Tabla8[Gen])</f>
        <v>F</v>
      </c>
      <c r="S914" s="48" t="str">
        <f>_xlfn.XLOOKUP(Tabla15[[#This Row],[cedula]],Tabla8[Numero Documento],Tabla8[Lugar Funciones Codigo])</f>
        <v>01.83.03</v>
      </c>
    </row>
    <row r="915" spans="1:19" hidden="1">
      <c r="A915" s="48" t="s">
        <v>2539</v>
      </c>
      <c r="B915" s="48" t="s">
        <v>1117</v>
      </c>
      <c r="C915" s="48" t="s">
        <v>2570</v>
      </c>
      <c r="D915" s="48" t="str">
        <f>Tabla15[[#This Row],[cedula]]&amp;Tabla15[[#This Row],[prog]]&amp;LEFT(Tabla15[[#This Row],[TIPO]],3)</f>
        <v>0020044098001FIJ</v>
      </c>
      <c r="E915" s="48" t="s">
        <v>829</v>
      </c>
      <c r="F915" s="48" t="s">
        <v>2689</v>
      </c>
      <c r="G915" s="48" t="s">
        <v>822</v>
      </c>
      <c r="H915" s="48" t="s">
        <v>11</v>
      </c>
      <c r="I915" s="73" t="str">
        <f>_xlfn.XLOOKUP(Tabla15[[#This Row],[cedula]],TCARRERA[CEDULA],TCARRERA[CATEGORIA DEL SERVIDOR],0)</f>
        <v>CARRERA ADMINISTRATIVA</v>
      </c>
      <c r="J91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48" t="str">
        <f>IF(ISTEXT(Tabla15[[#This Row],[CARRERA]]),Tabla15[[#This Row],[CARRERA]],Tabla15[[#This Row],[STATUS]])</f>
        <v>CARRERA ADMINISTRATIVA</v>
      </c>
      <c r="L915" s="57">
        <v>45000</v>
      </c>
      <c r="M915" s="61">
        <v>1148.33</v>
      </c>
      <c r="N915" s="57">
        <v>1368</v>
      </c>
      <c r="O915" s="57">
        <v>1291.5</v>
      </c>
      <c r="P915" s="25">
        <f>Tabla15[[#This Row],[sbruto]]-Tabla15[[#This Row],[ISR]]-Tabla15[[#This Row],[SFS]]-Tabla15[[#This Row],[AFP]]-Tabla15[[#This Row],[sneto]]</f>
        <v>15128.41</v>
      </c>
      <c r="Q915" s="25">
        <v>26063.759999999998</v>
      </c>
      <c r="R915" s="48" t="str">
        <f>_xlfn.XLOOKUP(Tabla15[[#This Row],[cedula]],Tabla8[Numero Documento],Tabla8[Gen])</f>
        <v>F</v>
      </c>
      <c r="S915" s="48" t="str">
        <f>_xlfn.XLOOKUP(Tabla15[[#This Row],[cedula]],Tabla8[Numero Documento],Tabla8[Lugar Funciones Codigo])</f>
        <v>01.83.03</v>
      </c>
    </row>
    <row r="916" spans="1:19" hidden="1">
      <c r="A916" s="48" t="s">
        <v>2539</v>
      </c>
      <c r="B916" s="48" t="s">
        <v>1841</v>
      </c>
      <c r="C916" s="48" t="s">
        <v>2570</v>
      </c>
      <c r="D916" s="48" t="str">
        <f>Tabla15[[#This Row],[cedula]]&amp;Tabla15[[#This Row],[prog]]&amp;LEFT(Tabla15[[#This Row],[TIPO]],3)</f>
        <v>0011876067701FIJ</v>
      </c>
      <c r="E916" s="48" t="s">
        <v>831</v>
      </c>
      <c r="F916" s="48" t="s">
        <v>396</v>
      </c>
      <c r="G916" s="48" t="s">
        <v>822</v>
      </c>
      <c r="H916" s="48" t="s">
        <v>11</v>
      </c>
      <c r="I916" s="73">
        <f>_xlfn.XLOOKUP(Tabla15[[#This Row],[cedula]],TCARRERA[CEDULA],TCARRERA[CATEGORIA DEL SERVIDOR],0)</f>
        <v>0</v>
      </c>
      <c r="J91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16" s="48" t="str">
        <f>IF(ISTEXT(Tabla15[[#This Row],[CARRERA]]),Tabla15[[#This Row],[CARRERA]],Tabla15[[#This Row],[STATUS]])</f>
        <v>FIJO</v>
      </c>
      <c r="L916" s="57">
        <v>45000</v>
      </c>
      <c r="M916" s="58">
        <v>1148.33</v>
      </c>
      <c r="N916" s="57">
        <v>1368</v>
      </c>
      <c r="O916" s="57">
        <v>1291.5</v>
      </c>
      <c r="P916" s="25">
        <f>Tabla15[[#This Row],[sbruto]]-Tabla15[[#This Row],[ISR]]-Tabla15[[#This Row],[SFS]]-Tabla15[[#This Row],[AFP]]-Tabla15[[#This Row],[sneto]]</f>
        <v>14289.009999999998</v>
      </c>
      <c r="Q916" s="25">
        <v>26903.16</v>
      </c>
      <c r="R916" s="48" t="str">
        <f>_xlfn.XLOOKUP(Tabla15[[#This Row],[cedula]],Tabla8[Numero Documento],Tabla8[Gen])</f>
        <v>M</v>
      </c>
      <c r="S916" s="48" t="str">
        <f>_xlfn.XLOOKUP(Tabla15[[#This Row],[cedula]],Tabla8[Numero Documento],Tabla8[Lugar Funciones Codigo])</f>
        <v>01.83.03</v>
      </c>
    </row>
    <row r="917" spans="1:19" hidden="1">
      <c r="A917" s="48" t="s">
        <v>2539</v>
      </c>
      <c r="B917" s="48" t="s">
        <v>1131</v>
      </c>
      <c r="C917" s="48" t="s">
        <v>2570</v>
      </c>
      <c r="D917" s="48" t="str">
        <f>Tabla15[[#This Row],[cedula]]&amp;Tabla15[[#This Row],[prog]]&amp;LEFT(Tabla15[[#This Row],[TIPO]],3)</f>
        <v>0010036045201FIJ</v>
      </c>
      <c r="E917" s="48" t="s">
        <v>837</v>
      </c>
      <c r="F917" s="48" t="s">
        <v>838</v>
      </c>
      <c r="G917" s="48" t="s">
        <v>822</v>
      </c>
      <c r="H917" s="48" t="s">
        <v>11</v>
      </c>
      <c r="I917" s="73" t="str">
        <f>_xlfn.XLOOKUP(Tabla15[[#This Row],[cedula]],TCARRERA[CEDULA],TCARRERA[CATEGORIA DEL SERVIDOR],0)</f>
        <v>CARRERA ADMINISTRATIVA</v>
      </c>
      <c r="J91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17" s="48" t="str">
        <f>IF(ISTEXT(Tabla15[[#This Row],[CARRERA]]),Tabla15[[#This Row],[CARRERA]],Tabla15[[#This Row],[STATUS]])</f>
        <v>CARRERA ADMINISTRATIVA</v>
      </c>
      <c r="L917" s="57">
        <v>45000</v>
      </c>
      <c r="M917" s="61">
        <v>1148.33</v>
      </c>
      <c r="N917" s="57">
        <v>1368</v>
      </c>
      <c r="O917" s="57">
        <v>1291.5</v>
      </c>
      <c r="P917" s="25">
        <f>Tabla15[[#This Row],[sbruto]]-Tabla15[[#This Row],[ISR]]-Tabla15[[#This Row],[SFS]]-Tabla15[[#This Row],[AFP]]-Tabla15[[#This Row],[sneto]]</f>
        <v>1621</v>
      </c>
      <c r="Q917" s="25">
        <v>39571.17</v>
      </c>
      <c r="R917" s="48" t="str">
        <f>_xlfn.XLOOKUP(Tabla15[[#This Row],[cedula]],Tabla8[Numero Documento],Tabla8[Gen])</f>
        <v>M</v>
      </c>
      <c r="S917" s="48" t="str">
        <f>_xlfn.XLOOKUP(Tabla15[[#This Row],[cedula]],Tabla8[Numero Documento],Tabla8[Lugar Funciones Codigo])</f>
        <v>01.83.03</v>
      </c>
    </row>
    <row r="918" spans="1:19" hidden="1">
      <c r="A918" s="48" t="s">
        <v>2539</v>
      </c>
      <c r="B918" s="48" t="s">
        <v>1141</v>
      </c>
      <c r="C918" s="48" t="s">
        <v>2570</v>
      </c>
      <c r="D918" s="48" t="str">
        <f>Tabla15[[#This Row],[cedula]]&amp;Tabla15[[#This Row],[prog]]&amp;LEFT(Tabla15[[#This Row],[TIPO]],3)</f>
        <v>0010385410501FIJ</v>
      </c>
      <c r="E918" s="48" t="s">
        <v>840</v>
      </c>
      <c r="F918" s="48" t="s">
        <v>841</v>
      </c>
      <c r="G918" s="48" t="s">
        <v>822</v>
      </c>
      <c r="H918" s="48" t="s">
        <v>11</v>
      </c>
      <c r="I918" s="73" t="str">
        <f>_xlfn.XLOOKUP(Tabla15[[#This Row],[cedula]],TCARRERA[CEDULA],TCARRERA[CATEGORIA DEL SERVIDOR],0)</f>
        <v>CARRERA ADMINISTRATIVA</v>
      </c>
      <c r="J91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18" s="48" t="str">
        <f>IF(ISTEXT(Tabla15[[#This Row],[CARRERA]]),Tabla15[[#This Row],[CARRERA]],Tabla15[[#This Row],[STATUS]])</f>
        <v>CARRERA ADMINISTRATIVA</v>
      </c>
      <c r="L918" s="57">
        <v>45000</v>
      </c>
      <c r="M918" s="59">
        <v>1148.33</v>
      </c>
      <c r="N918" s="57">
        <v>1368</v>
      </c>
      <c r="O918" s="57">
        <v>1291.5</v>
      </c>
      <c r="P918" s="25">
        <f>Tabla15[[#This Row],[sbruto]]-Tabla15[[#This Row],[ISR]]-Tabla15[[#This Row],[SFS]]-Tabla15[[#This Row],[AFP]]-Tabla15[[#This Row],[sneto]]</f>
        <v>16542.629999999997</v>
      </c>
      <c r="Q918" s="25">
        <v>24649.54</v>
      </c>
      <c r="R918" s="48" t="str">
        <f>_xlfn.XLOOKUP(Tabla15[[#This Row],[cedula]],Tabla8[Numero Documento],Tabla8[Gen])</f>
        <v>F</v>
      </c>
      <c r="S918" s="48" t="str">
        <f>_xlfn.XLOOKUP(Tabla15[[#This Row],[cedula]],Tabla8[Numero Documento],Tabla8[Lugar Funciones Codigo])</f>
        <v>01.83.03</v>
      </c>
    </row>
    <row r="919" spans="1:19" hidden="1">
      <c r="A919" s="48" t="s">
        <v>2539</v>
      </c>
      <c r="B919" s="48" t="s">
        <v>1916</v>
      </c>
      <c r="C919" s="48" t="s">
        <v>2570</v>
      </c>
      <c r="D919" s="48" t="str">
        <f>Tabla15[[#This Row],[cedula]]&amp;Tabla15[[#This Row],[prog]]&amp;LEFT(Tabla15[[#This Row],[TIPO]],3)</f>
        <v>0010360301501FIJ</v>
      </c>
      <c r="E919" s="48" t="s">
        <v>842</v>
      </c>
      <c r="F919" s="48" t="s">
        <v>396</v>
      </c>
      <c r="G919" s="48" t="s">
        <v>822</v>
      </c>
      <c r="H919" s="48" t="s">
        <v>11</v>
      </c>
      <c r="I919" s="73">
        <f>_xlfn.XLOOKUP(Tabla15[[#This Row],[cedula]],TCARRERA[CEDULA],TCARRERA[CATEGORIA DEL SERVIDOR],0)</f>
        <v>0</v>
      </c>
      <c r="J91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19" s="48" t="str">
        <f>IF(ISTEXT(Tabla15[[#This Row],[CARRERA]]),Tabla15[[#This Row],[CARRERA]],Tabla15[[#This Row],[STATUS]])</f>
        <v>FIJO</v>
      </c>
      <c r="L919" s="57">
        <v>45000</v>
      </c>
      <c r="M919" s="60">
        <v>1148.33</v>
      </c>
      <c r="N919" s="57">
        <v>1368</v>
      </c>
      <c r="O919" s="57">
        <v>1291.5</v>
      </c>
      <c r="P919" s="25">
        <f>Tabla15[[#This Row],[sbruto]]-Tabla15[[#This Row],[ISR]]-Tabla15[[#This Row],[SFS]]-Tabla15[[#This Row],[AFP]]-Tabla15[[#This Row],[sneto]]</f>
        <v>17190.55</v>
      </c>
      <c r="Q919" s="25">
        <v>24001.62</v>
      </c>
      <c r="R919" s="48" t="str">
        <f>_xlfn.XLOOKUP(Tabla15[[#This Row],[cedula]],Tabla8[Numero Documento],Tabla8[Gen])</f>
        <v>M</v>
      </c>
      <c r="S919" s="48" t="str">
        <f>_xlfn.XLOOKUP(Tabla15[[#This Row],[cedula]],Tabla8[Numero Documento],Tabla8[Lugar Funciones Codigo])</f>
        <v>01.83.03</v>
      </c>
    </row>
    <row r="920" spans="1:19" hidden="1">
      <c r="A920" s="48" t="s">
        <v>2539</v>
      </c>
      <c r="B920" s="48" t="s">
        <v>1142</v>
      </c>
      <c r="C920" s="48" t="s">
        <v>2570</v>
      </c>
      <c r="D920" s="48" t="str">
        <f>Tabla15[[#This Row],[cedula]]&amp;Tabla15[[#This Row],[prog]]&amp;LEFT(Tabla15[[#This Row],[TIPO]],3)</f>
        <v>0010078754801FIJ</v>
      </c>
      <c r="E920" s="48" t="s">
        <v>843</v>
      </c>
      <c r="F920" s="48" t="s">
        <v>825</v>
      </c>
      <c r="G920" s="48" t="s">
        <v>822</v>
      </c>
      <c r="H920" s="48" t="s">
        <v>11</v>
      </c>
      <c r="I920" s="73" t="str">
        <f>_xlfn.XLOOKUP(Tabla15[[#This Row],[cedula]],TCARRERA[CEDULA],TCARRERA[CATEGORIA DEL SERVIDOR],0)</f>
        <v>CARRERA ADMINISTRATIVA</v>
      </c>
      <c r="J92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20" s="48" t="str">
        <f>IF(ISTEXT(Tabla15[[#This Row],[CARRERA]]),Tabla15[[#This Row],[CARRERA]],Tabla15[[#This Row],[STATUS]])</f>
        <v>CARRERA ADMINISTRATIVA</v>
      </c>
      <c r="L920" s="57">
        <v>45000</v>
      </c>
      <c r="M920" s="60">
        <v>1148.33</v>
      </c>
      <c r="N920" s="57">
        <v>1368</v>
      </c>
      <c r="O920" s="57">
        <v>1291.5</v>
      </c>
      <c r="P920" s="25">
        <f>Tabla15[[#This Row],[sbruto]]-Tabla15[[#This Row],[ISR]]-Tabla15[[#This Row],[SFS]]-Tabla15[[#This Row],[AFP]]-Tabla15[[#This Row],[sneto]]</f>
        <v>27893.42</v>
      </c>
      <c r="Q920" s="25">
        <v>13298.75</v>
      </c>
      <c r="R920" s="48" t="str">
        <f>_xlfn.XLOOKUP(Tabla15[[#This Row],[cedula]],Tabla8[Numero Documento],Tabla8[Gen])</f>
        <v>F</v>
      </c>
      <c r="S920" s="48" t="str">
        <f>_xlfn.XLOOKUP(Tabla15[[#This Row],[cedula]],Tabla8[Numero Documento],Tabla8[Lugar Funciones Codigo])</f>
        <v>01.83.03</v>
      </c>
    </row>
    <row r="921" spans="1:19" hidden="1">
      <c r="A921" s="48" t="s">
        <v>2539</v>
      </c>
      <c r="B921" s="48" t="s">
        <v>1155</v>
      </c>
      <c r="C921" s="48" t="s">
        <v>2570</v>
      </c>
      <c r="D921" s="48" t="str">
        <f>Tabla15[[#This Row],[cedula]]&amp;Tabla15[[#This Row],[prog]]&amp;LEFT(Tabla15[[#This Row],[TIPO]],3)</f>
        <v>0011294643901FIJ</v>
      </c>
      <c r="E921" s="48" t="s">
        <v>844</v>
      </c>
      <c r="F921" s="48" t="s">
        <v>845</v>
      </c>
      <c r="G921" s="48" t="s">
        <v>822</v>
      </c>
      <c r="H921" s="48" t="s">
        <v>11</v>
      </c>
      <c r="I921" s="73" t="str">
        <f>_xlfn.XLOOKUP(Tabla15[[#This Row],[cedula]],TCARRERA[CEDULA],TCARRERA[CATEGORIA DEL SERVIDOR],0)</f>
        <v>CARRERA ADMINISTRATIVA</v>
      </c>
      <c r="J92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21" s="48" t="str">
        <f>IF(ISTEXT(Tabla15[[#This Row],[CARRERA]]),Tabla15[[#This Row],[CARRERA]],Tabla15[[#This Row],[STATUS]])</f>
        <v>CARRERA ADMINISTRATIVA</v>
      </c>
      <c r="L921" s="57">
        <v>45000</v>
      </c>
      <c r="M921" s="61">
        <v>1148.33</v>
      </c>
      <c r="N921" s="57">
        <v>1368</v>
      </c>
      <c r="O921" s="57">
        <v>1291.5</v>
      </c>
      <c r="P921" s="25">
        <f>Tabla15[[#This Row],[sbruto]]-Tabla15[[#This Row],[ISR]]-Tabla15[[#This Row],[SFS]]-Tabla15[[#This Row],[AFP]]-Tabla15[[#This Row],[sneto]]</f>
        <v>30516.799999999996</v>
      </c>
      <c r="Q921" s="25">
        <v>10675.37</v>
      </c>
      <c r="R921" s="48" t="str">
        <f>_xlfn.XLOOKUP(Tabla15[[#This Row],[cedula]],Tabla8[Numero Documento],Tabla8[Gen])</f>
        <v>F</v>
      </c>
      <c r="S921" s="48" t="str">
        <f>_xlfn.XLOOKUP(Tabla15[[#This Row],[cedula]],Tabla8[Numero Documento],Tabla8[Lugar Funciones Codigo])</f>
        <v>01.83.03</v>
      </c>
    </row>
    <row r="922" spans="1:19" hidden="1">
      <c r="A922" s="48" t="s">
        <v>2539</v>
      </c>
      <c r="B922" s="48" t="s">
        <v>1159</v>
      </c>
      <c r="C922" s="48" t="s">
        <v>2570</v>
      </c>
      <c r="D922" s="48" t="str">
        <f>Tabla15[[#This Row],[cedula]]&amp;Tabla15[[#This Row],[prog]]&amp;LEFT(Tabla15[[#This Row],[TIPO]],3)</f>
        <v>0030032727701FIJ</v>
      </c>
      <c r="E922" s="48" t="s">
        <v>850</v>
      </c>
      <c r="F922" s="48" t="s">
        <v>851</v>
      </c>
      <c r="G922" s="48" t="s">
        <v>822</v>
      </c>
      <c r="H922" s="48" t="s">
        <v>11</v>
      </c>
      <c r="I922" s="73" t="str">
        <f>_xlfn.XLOOKUP(Tabla15[[#This Row],[cedula]],TCARRERA[CEDULA],TCARRERA[CATEGORIA DEL SERVIDOR],0)</f>
        <v>CARRERA ADMINISTRATIVA</v>
      </c>
      <c r="J92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22" s="48" t="str">
        <f>IF(ISTEXT(Tabla15[[#This Row],[CARRERA]]),Tabla15[[#This Row],[CARRERA]],Tabla15[[#This Row],[STATUS]])</f>
        <v>CARRERA ADMINISTRATIVA</v>
      </c>
      <c r="L922" s="57">
        <v>45000</v>
      </c>
      <c r="M922" s="61">
        <v>1148.33</v>
      </c>
      <c r="N922" s="57">
        <v>1368</v>
      </c>
      <c r="O922" s="57">
        <v>1291.5</v>
      </c>
      <c r="P922" s="25">
        <f>Tabla15[[#This Row],[sbruto]]-Tabla15[[#This Row],[ISR]]-Tabla15[[#This Row],[SFS]]-Tabla15[[#This Row],[AFP]]-Tabla15[[#This Row],[sneto]]</f>
        <v>21899.67</v>
      </c>
      <c r="Q922" s="25">
        <v>19292.5</v>
      </c>
      <c r="R922" s="48" t="str">
        <f>_xlfn.XLOOKUP(Tabla15[[#This Row],[cedula]],Tabla8[Numero Documento],Tabla8[Gen])</f>
        <v>F</v>
      </c>
      <c r="S922" s="48" t="str">
        <f>_xlfn.XLOOKUP(Tabla15[[#This Row],[cedula]],Tabla8[Numero Documento],Tabla8[Lugar Funciones Codigo])</f>
        <v>01.83.03</v>
      </c>
    </row>
    <row r="923" spans="1:19">
      <c r="A923" s="48" t="s">
        <v>2538</v>
      </c>
      <c r="B923" s="48" t="s">
        <v>2730</v>
      </c>
      <c r="C923" s="48" t="s">
        <v>2570</v>
      </c>
      <c r="D923" s="48" t="str">
        <f>Tabla15[[#This Row],[cedula]]&amp;Tabla15[[#This Row],[prog]]&amp;LEFT(Tabla15[[#This Row],[TIPO]],3)</f>
        <v>0011348281401TEM</v>
      </c>
      <c r="E923" s="48" t="s">
        <v>2698</v>
      </c>
      <c r="F923" s="48" t="s">
        <v>2699</v>
      </c>
      <c r="G923" s="48" t="s">
        <v>822</v>
      </c>
      <c r="H923" s="48" t="s">
        <v>2795</v>
      </c>
      <c r="I923" s="73">
        <f>_xlfn.XLOOKUP(Tabla15[[#This Row],[cedula]],TCARRERA[CEDULA],TCARRERA[CATEGORIA DEL SERVIDOR],0)</f>
        <v>0</v>
      </c>
      <c r="J923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3" s="48" t="str">
        <f>IF(ISTEXT(Tabla15[[#This Row],[CARRERA]]),Tabla15[[#This Row],[CARRERA]],Tabla15[[#This Row],[STATUS]])</f>
        <v>TEMPORALES</v>
      </c>
      <c r="L923" s="57">
        <v>36000</v>
      </c>
      <c r="M923" s="60"/>
      <c r="N923" s="60">
        <v>1094.4000000000001</v>
      </c>
      <c r="O923" s="60">
        <v>1033.2</v>
      </c>
      <c r="P923" s="25">
        <f>Tabla15[[#This Row],[sbruto]]-Tabla15[[#This Row],[ISR]]-Tabla15[[#This Row],[SFS]]-Tabla15[[#This Row],[AFP]]-Tabla15[[#This Row],[sneto]]</f>
        <v>1571</v>
      </c>
      <c r="Q923" s="25">
        <v>32301.4</v>
      </c>
      <c r="R923" s="48" t="str">
        <f>_xlfn.XLOOKUP(Tabla15[[#This Row],[cedula]],Tabla8[Numero Documento],Tabla8[Gen])</f>
        <v>M</v>
      </c>
      <c r="S923" s="48" t="str">
        <f>_xlfn.XLOOKUP(Tabla15[[#This Row],[cedula]],Tabla8[Numero Documento],Tabla8[Lugar Funciones Codigo])</f>
        <v>01.83.03</v>
      </c>
    </row>
    <row r="924" spans="1:19">
      <c r="A924" s="48" t="s">
        <v>2538</v>
      </c>
      <c r="B924" s="48" t="s">
        <v>3265</v>
      </c>
      <c r="C924" s="48" t="s">
        <v>2570</v>
      </c>
      <c r="D924" s="48" t="str">
        <f>Tabla15[[#This Row],[cedula]]&amp;Tabla15[[#This Row],[prog]]&amp;LEFT(Tabla15[[#This Row],[TIPO]],3)</f>
        <v>4020042432901TEM</v>
      </c>
      <c r="E924" s="48" t="s">
        <v>3286</v>
      </c>
      <c r="F924" s="48" t="s">
        <v>2699</v>
      </c>
      <c r="G924" s="48" t="s">
        <v>822</v>
      </c>
      <c r="H924" s="48" t="s">
        <v>2795</v>
      </c>
      <c r="I924" s="73">
        <f>_xlfn.XLOOKUP(Tabla15[[#This Row],[cedula]],TCARRERA[CEDULA],TCARRERA[CATEGORIA DEL SERVIDOR],0)</f>
        <v>0</v>
      </c>
      <c r="J924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4" s="48" t="str">
        <f>IF(ISTEXT(Tabla15[[#This Row],[CARRERA]]),Tabla15[[#This Row],[CARRERA]],Tabla15[[#This Row],[STATUS]])</f>
        <v>TEMPORALES</v>
      </c>
      <c r="L924" s="57">
        <v>36000</v>
      </c>
      <c r="M924" s="61"/>
      <c r="N924" s="57">
        <v>1094.4000000000001</v>
      </c>
      <c r="O924" s="57">
        <v>1033.2</v>
      </c>
      <c r="P924" s="25">
        <f>Tabla15[[#This Row],[sbruto]]-Tabla15[[#This Row],[ISR]]-Tabla15[[#This Row],[SFS]]-Tabla15[[#This Row],[AFP]]-Tabla15[[#This Row],[sneto]]</f>
        <v>25</v>
      </c>
      <c r="Q924" s="25">
        <v>33847.4</v>
      </c>
      <c r="R924" s="48" t="str">
        <f>_xlfn.XLOOKUP(Tabla15[[#This Row],[cedula]],Tabla8[Numero Documento],Tabla8[Gen])</f>
        <v>F</v>
      </c>
      <c r="S924" s="48" t="str">
        <f>_xlfn.XLOOKUP(Tabla15[[#This Row],[cedula]],Tabla8[Numero Documento],Tabla8[Lugar Funciones Codigo])</f>
        <v>01.83.03</v>
      </c>
    </row>
    <row r="925" spans="1:19">
      <c r="A925" s="48" t="s">
        <v>2538</v>
      </c>
      <c r="B925" s="48" t="s">
        <v>3013</v>
      </c>
      <c r="C925" s="48" t="s">
        <v>2570</v>
      </c>
      <c r="D925" s="48" t="str">
        <f>Tabla15[[#This Row],[cedula]]&amp;Tabla15[[#This Row],[prog]]&amp;LEFT(Tabla15[[#This Row],[TIPO]],3)</f>
        <v>0010020079901TEM</v>
      </c>
      <c r="E925" s="48" t="s">
        <v>3012</v>
      </c>
      <c r="F925" s="48" t="s">
        <v>2699</v>
      </c>
      <c r="G925" s="48" t="s">
        <v>822</v>
      </c>
      <c r="H925" s="48" t="s">
        <v>2795</v>
      </c>
      <c r="I925" s="73">
        <f>_xlfn.XLOOKUP(Tabla15[[#This Row],[cedula]],TCARRERA[CEDULA],TCARRERA[CATEGORIA DEL SERVIDOR],0)</f>
        <v>0</v>
      </c>
      <c r="J92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5" s="48" t="str">
        <f>IF(ISTEXT(Tabla15[[#This Row],[CARRERA]]),Tabla15[[#This Row],[CARRERA]],Tabla15[[#This Row],[STATUS]])</f>
        <v>TEMPORALES</v>
      </c>
      <c r="L925" s="57">
        <v>36000</v>
      </c>
      <c r="M925" s="61"/>
      <c r="N925" s="57">
        <v>1094.4000000000001</v>
      </c>
      <c r="O925" s="57">
        <v>1033.2</v>
      </c>
      <c r="P925" s="25">
        <f>Tabla15[[#This Row],[sbruto]]-Tabla15[[#This Row],[ISR]]-Tabla15[[#This Row],[SFS]]-Tabla15[[#This Row],[AFP]]-Tabla15[[#This Row],[sneto]]</f>
        <v>25</v>
      </c>
      <c r="Q925" s="25">
        <v>33847.4</v>
      </c>
      <c r="R925" s="48" t="str">
        <f>_xlfn.XLOOKUP(Tabla15[[#This Row],[cedula]],Tabla8[Numero Documento],Tabla8[Gen])</f>
        <v>M</v>
      </c>
      <c r="S925" s="48" t="str">
        <f>_xlfn.XLOOKUP(Tabla15[[#This Row],[cedula]],Tabla8[Numero Documento],Tabla8[Lugar Funciones Codigo])</f>
        <v>01.83.03</v>
      </c>
    </row>
    <row r="926" spans="1:19">
      <c r="A926" s="48" t="s">
        <v>2538</v>
      </c>
      <c r="B926" s="48" t="s">
        <v>3256</v>
      </c>
      <c r="C926" s="48" t="s">
        <v>2570</v>
      </c>
      <c r="D926" s="48" t="str">
        <f>Tabla15[[#This Row],[cedula]]&amp;Tabla15[[#This Row],[prog]]&amp;LEFT(Tabla15[[#This Row],[TIPO]],3)</f>
        <v>0011889519201TEM</v>
      </c>
      <c r="E926" s="48" t="s">
        <v>3277</v>
      </c>
      <c r="F926" s="48" t="s">
        <v>2699</v>
      </c>
      <c r="G926" s="48" t="s">
        <v>822</v>
      </c>
      <c r="H926" s="48" t="s">
        <v>2795</v>
      </c>
      <c r="I926" s="73">
        <f>_xlfn.XLOOKUP(Tabla15[[#This Row],[cedula]],TCARRERA[CEDULA],TCARRERA[CATEGORIA DEL SERVIDOR],0)</f>
        <v>0</v>
      </c>
      <c r="J926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6" s="48" t="str">
        <f>IF(ISTEXT(Tabla15[[#This Row],[CARRERA]]),Tabla15[[#This Row],[CARRERA]],Tabla15[[#This Row],[STATUS]])</f>
        <v>TEMPORALES</v>
      </c>
      <c r="L926" s="57">
        <v>36000</v>
      </c>
      <c r="M926" s="61"/>
      <c r="N926" s="57">
        <v>1094.4000000000001</v>
      </c>
      <c r="O926" s="57">
        <v>1033.2</v>
      </c>
      <c r="P926" s="25">
        <f>Tabla15[[#This Row],[sbruto]]-Tabla15[[#This Row],[ISR]]-Tabla15[[#This Row],[SFS]]-Tabla15[[#This Row],[AFP]]-Tabla15[[#This Row],[sneto]]</f>
        <v>25</v>
      </c>
      <c r="Q926" s="25">
        <v>33847.4</v>
      </c>
      <c r="R926" s="48" t="str">
        <f>_xlfn.XLOOKUP(Tabla15[[#This Row],[cedula]],Tabla8[Numero Documento],Tabla8[Gen])</f>
        <v>M</v>
      </c>
      <c r="S926" s="48" t="str">
        <f>_xlfn.XLOOKUP(Tabla15[[#This Row],[cedula]],Tabla8[Numero Documento],Tabla8[Lugar Funciones Codigo])</f>
        <v>01.83.03</v>
      </c>
    </row>
    <row r="927" spans="1:19">
      <c r="A927" s="48" t="s">
        <v>2538</v>
      </c>
      <c r="B927" s="48" t="s">
        <v>3266</v>
      </c>
      <c r="C927" s="48" t="s">
        <v>2570</v>
      </c>
      <c r="D927" s="48" t="str">
        <f>Tabla15[[#This Row],[cedula]]&amp;Tabla15[[#This Row],[prog]]&amp;LEFT(Tabla15[[#This Row],[TIPO]],3)</f>
        <v>4021220716701TEM</v>
      </c>
      <c r="E927" s="48" t="s">
        <v>3287</v>
      </c>
      <c r="F927" s="48" t="s">
        <v>2699</v>
      </c>
      <c r="G927" s="48" t="s">
        <v>822</v>
      </c>
      <c r="H927" s="48" t="s">
        <v>2795</v>
      </c>
      <c r="I927" s="73">
        <f>_xlfn.XLOOKUP(Tabla15[[#This Row],[cedula]],TCARRERA[CEDULA],TCARRERA[CATEGORIA DEL SERVIDOR],0)</f>
        <v>0</v>
      </c>
      <c r="J927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7" s="48" t="str">
        <f>IF(ISTEXT(Tabla15[[#This Row],[CARRERA]]),Tabla15[[#This Row],[CARRERA]],Tabla15[[#This Row],[STATUS]])</f>
        <v>TEMPORALES</v>
      </c>
      <c r="L927" s="57">
        <v>36000</v>
      </c>
      <c r="M927" s="61"/>
      <c r="N927" s="57">
        <v>1094.4000000000001</v>
      </c>
      <c r="O927" s="57">
        <v>1033.2</v>
      </c>
      <c r="P927" s="25">
        <f>Tabla15[[#This Row],[sbruto]]-Tabla15[[#This Row],[ISR]]-Tabla15[[#This Row],[SFS]]-Tabla15[[#This Row],[AFP]]-Tabla15[[#This Row],[sneto]]</f>
        <v>25</v>
      </c>
      <c r="Q927" s="25">
        <v>33847.4</v>
      </c>
      <c r="R927" s="48" t="str">
        <f>_xlfn.XLOOKUP(Tabla15[[#This Row],[cedula]],Tabla8[Numero Documento],Tabla8[Gen])</f>
        <v>F</v>
      </c>
      <c r="S927" s="48" t="str">
        <f>_xlfn.XLOOKUP(Tabla15[[#This Row],[cedula]],Tabla8[Numero Documento],Tabla8[Lugar Funciones Codigo])</f>
        <v>01.83.03</v>
      </c>
    </row>
    <row r="928" spans="1:19" hidden="1">
      <c r="A928" s="48" t="s">
        <v>2539</v>
      </c>
      <c r="B928" s="48" t="s">
        <v>1885</v>
      </c>
      <c r="C928" s="48" t="s">
        <v>2570</v>
      </c>
      <c r="D928" s="48" t="str">
        <f>Tabla15[[#This Row],[cedula]]&amp;Tabla15[[#This Row],[prog]]&amp;LEFT(Tabla15[[#This Row],[TIPO]],3)</f>
        <v>0030062078801FIJ</v>
      </c>
      <c r="E928" s="48" t="s">
        <v>1437</v>
      </c>
      <c r="F928" s="48" t="s">
        <v>132</v>
      </c>
      <c r="G928" s="48" t="s">
        <v>822</v>
      </c>
      <c r="H928" s="48" t="s">
        <v>11</v>
      </c>
      <c r="I928" s="73">
        <f>_xlfn.XLOOKUP(Tabla15[[#This Row],[cedula]],TCARRERA[CEDULA],TCARRERA[CATEGORIA DEL SERVIDOR],0)</f>
        <v>0</v>
      </c>
      <c r="J928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8" s="48" t="str">
        <f>IF(ISTEXT(Tabla15[[#This Row],[CARRERA]]),Tabla15[[#This Row],[CARRERA]],Tabla15[[#This Row],[STATUS]])</f>
        <v>ESTATUTO SIMPLIFICADO</v>
      </c>
      <c r="L928" s="57">
        <v>30000</v>
      </c>
      <c r="M928" s="58"/>
      <c r="N928" s="57">
        <v>912</v>
      </c>
      <c r="O928" s="57">
        <v>861</v>
      </c>
      <c r="P928" s="25">
        <f>Tabla15[[#This Row],[sbruto]]-Tabla15[[#This Row],[ISR]]-Tabla15[[#This Row],[SFS]]-Tabla15[[#This Row],[AFP]]-Tabla15[[#This Row],[sneto]]</f>
        <v>25</v>
      </c>
      <c r="Q928" s="25">
        <v>28202</v>
      </c>
      <c r="R928" s="48" t="str">
        <f>_xlfn.XLOOKUP(Tabla15[[#This Row],[cedula]],Tabla8[Numero Documento],Tabla8[Gen])</f>
        <v>M</v>
      </c>
      <c r="S928" s="48" t="str">
        <f>_xlfn.XLOOKUP(Tabla15[[#This Row],[cedula]],Tabla8[Numero Documento],Tabla8[Lugar Funciones Codigo])</f>
        <v>01.83.03</v>
      </c>
    </row>
    <row r="929" spans="1:19" hidden="1">
      <c r="A929" s="48" t="s">
        <v>2539</v>
      </c>
      <c r="B929" s="48" t="s">
        <v>2862</v>
      </c>
      <c r="C929" s="48" t="s">
        <v>2570</v>
      </c>
      <c r="D929" s="48" t="str">
        <f>Tabla15[[#This Row],[cedula]]&amp;Tabla15[[#This Row],[prog]]&amp;LEFT(Tabla15[[#This Row],[TIPO]],3)</f>
        <v>0011280858901FIJ</v>
      </c>
      <c r="E929" s="48" t="s">
        <v>2861</v>
      </c>
      <c r="F929" s="48" t="s">
        <v>10</v>
      </c>
      <c r="G929" s="48" t="s">
        <v>822</v>
      </c>
      <c r="H929" s="48" t="s">
        <v>11</v>
      </c>
      <c r="I929" s="73">
        <f>_xlfn.XLOOKUP(Tabla15[[#This Row],[cedula]],TCARRERA[CEDULA],TCARRERA[CATEGORIA DEL SERVIDOR],0)</f>
        <v>0</v>
      </c>
      <c r="J929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9" s="48" t="str">
        <f>IF(ISTEXT(Tabla15[[#This Row],[CARRERA]]),Tabla15[[#This Row],[CARRERA]],Tabla15[[#This Row],[STATUS]])</f>
        <v>ESTATUTO SIMPLIFICADO</v>
      </c>
      <c r="L929" s="57">
        <v>30000</v>
      </c>
      <c r="M929" s="58"/>
      <c r="N929" s="57">
        <v>912</v>
      </c>
      <c r="O929" s="57">
        <v>861</v>
      </c>
      <c r="P929" s="25">
        <f>Tabla15[[#This Row],[sbruto]]-Tabla15[[#This Row],[ISR]]-Tabla15[[#This Row],[SFS]]-Tabla15[[#This Row],[AFP]]-Tabla15[[#This Row],[sneto]]</f>
        <v>25</v>
      </c>
      <c r="Q929" s="25">
        <v>28202</v>
      </c>
      <c r="R929" s="48" t="str">
        <f>_xlfn.XLOOKUP(Tabla15[[#This Row],[cedula]],Tabla8[Numero Documento],Tabla8[Gen])</f>
        <v>F</v>
      </c>
      <c r="S929" s="48" t="str">
        <f>_xlfn.XLOOKUP(Tabla15[[#This Row],[cedula]],Tabla8[Numero Documento],Tabla8[Lugar Funciones Codigo])</f>
        <v>01.83.03</v>
      </c>
    </row>
    <row r="930" spans="1:19" hidden="1">
      <c r="A930" s="48" t="s">
        <v>2539</v>
      </c>
      <c r="B930" s="48" t="s">
        <v>1761</v>
      </c>
      <c r="C930" s="48" t="s">
        <v>2570</v>
      </c>
      <c r="D930" s="48" t="str">
        <f>Tabla15[[#This Row],[cedula]]&amp;Tabla15[[#This Row],[prog]]&amp;LEFT(Tabla15[[#This Row],[TIPO]],3)</f>
        <v>0011908081001FIJ</v>
      </c>
      <c r="E930" s="48" t="s">
        <v>1025</v>
      </c>
      <c r="F930" s="48" t="s">
        <v>55</v>
      </c>
      <c r="G930" s="48" t="s">
        <v>822</v>
      </c>
      <c r="H930" s="48" t="s">
        <v>11</v>
      </c>
      <c r="I930" s="73">
        <f>_xlfn.XLOOKUP(Tabla15[[#This Row],[cedula]],TCARRERA[CEDULA],TCARRERA[CATEGORIA DEL SERVIDOR],0)</f>
        <v>0</v>
      </c>
      <c r="J93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30" s="48" t="str">
        <f>IF(ISTEXT(Tabla15[[#This Row],[CARRERA]]),Tabla15[[#This Row],[CARRERA]],Tabla15[[#This Row],[STATUS]])</f>
        <v>FIJO</v>
      </c>
      <c r="L930" s="57">
        <v>25000</v>
      </c>
      <c r="M930" s="61"/>
      <c r="N930" s="57">
        <v>760</v>
      </c>
      <c r="O930" s="57">
        <v>717.5</v>
      </c>
      <c r="P930" s="25">
        <f>Tabla15[[#This Row],[sbruto]]-Tabla15[[#This Row],[ISR]]-Tabla15[[#This Row],[SFS]]-Tabla15[[#This Row],[AFP]]-Tabla15[[#This Row],[sneto]]</f>
        <v>25</v>
      </c>
      <c r="Q930" s="25">
        <v>23497.5</v>
      </c>
      <c r="R930" s="48" t="str">
        <f>_xlfn.XLOOKUP(Tabla15[[#This Row],[cedula]],Tabla8[Numero Documento],Tabla8[Gen])</f>
        <v>F</v>
      </c>
      <c r="S930" s="48" t="str">
        <f>_xlfn.XLOOKUP(Tabla15[[#This Row],[cedula]],Tabla8[Numero Documento],Tabla8[Lugar Funciones Codigo])</f>
        <v>01.83.03</v>
      </c>
    </row>
    <row r="931" spans="1:19" hidden="1">
      <c r="A931" s="48" t="s">
        <v>2539</v>
      </c>
      <c r="B931" s="48" t="s">
        <v>1178</v>
      </c>
      <c r="C931" s="48" t="s">
        <v>2570</v>
      </c>
      <c r="D931" s="48" t="str">
        <f>Tabla15[[#This Row],[cedula]]&amp;Tabla15[[#This Row],[prog]]&amp;LEFT(Tabla15[[#This Row],[TIPO]],3)</f>
        <v>0011717985301FIJ</v>
      </c>
      <c r="E931" s="48" t="s">
        <v>857</v>
      </c>
      <c r="F931" s="48" t="s">
        <v>664</v>
      </c>
      <c r="G931" s="48" t="s">
        <v>822</v>
      </c>
      <c r="H931" s="48" t="s">
        <v>11</v>
      </c>
      <c r="I931" s="73" t="str">
        <f>_xlfn.XLOOKUP(Tabla15[[#This Row],[cedula]],TCARRERA[CEDULA],TCARRERA[CATEGORIA DEL SERVIDOR],0)</f>
        <v>CARRERA ADMINISTRATIVA</v>
      </c>
      <c r="J93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31" s="48" t="str">
        <f>IF(ISTEXT(Tabla15[[#This Row],[CARRERA]]),Tabla15[[#This Row],[CARRERA]],Tabla15[[#This Row],[STATUS]])</f>
        <v>CARRERA ADMINISTRATIVA</v>
      </c>
      <c r="L931" s="57">
        <v>25000</v>
      </c>
      <c r="M931" s="58"/>
      <c r="N931" s="57">
        <v>760</v>
      </c>
      <c r="O931" s="57">
        <v>717.5</v>
      </c>
      <c r="P931" s="25">
        <f>Tabla15[[#This Row],[sbruto]]-Tabla15[[#This Row],[ISR]]-Tabla15[[#This Row],[SFS]]-Tabla15[[#This Row],[AFP]]-Tabla15[[#This Row],[sneto]]</f>
        <v>11974.58</v>
      </c>
      <c r="Q931" s="25">
        <v>11547.92</v>
      </c>
      <c r="R931" s="48" t="str">
        <f>_xlfn.XLOOKUP(Tabla15[[#This Row],[cedula]],Tabla8[Numero Documento],Tabla8[Gen])</f>
        <v>F</v>
      </c>
      <c r="S931" s="48" t="str">
        <f>_xlfn.XLOOKUP(Tabla15[[#This Row],[cedula]],Tabla8[Numero Documento],Tabla8[Lugar Funciones Codigo])</f>
        <v>01.83.03</v>
      </c>
    </row>
    <row r="932" spans="1:19" hidden="1">
      <c r="A932" s="48" t="s">
        <v>2539</v>
      </c>
      <c r="B932" s="48" t="s">
        <v>2015</v>
      </c>
      <c r="C932" s="48" t="s">
        <v>2570</v>
      </c>
      <c r="D932" s="48" t="str">
        <f>Tabla15[[#This Row],[cedula]]&amp;Tabla15[[#This Row],[prog]]&amp;LEFT(Tabla15[[#This Row],[TIPO]],3)</f>
        <v>2230145697001FIJ</v>
      </c>
      <c r="E932" s="48" t="s">
        <v>969</v>
      </c>
      <c r="F932" s="48" t="s">
        <v>8</v>
      </c>
      <c r="G932" s="48" t="s">
        <v>822</v>
      </c>
      <c r="H932" s="48" t="s">
        <v>11</v>
      </c>
      <c r="I932" s="73">
        <f>_xlfn.XLOOKUP(Tabla15[[#This Row],[cedula]],TCARRERA[CEDULA],TCARRERA[CATEGORIA DEL SERVIDOR],0)</f>
        <v>0</v>
      </c>
      <c r="J932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2" s="48" t="str">
        <f>IF(ISTEXT(Tabla15[[#This Row],[CARRERA]]),Tabla15[[#This Row],[CARRERA]],Tabla15[[#This Row],[STATUS]])</f>
        <v>ESTATUTO SIMPLIFICADO</v>
      </c>
      <c r="L932" s="57">
        <v>20000</v>
      </c>
      <c r="M932" s="61"/>
      <c r="N932" s="57">
        <v>608</v>
      </c>
      <c r="O932" s="57">
        <v>574</v>
      </c>
      <c r="P932" s="25">
        <f>Tabla15[[#This Row],[sbruto]]-Tabla15[[#This Row],[ISR]]-Tabla15[[#This Row],[SFS]]-Tabla15[[#This Row],[AFP]]-Tabla15[[#This Row],[sneto]]</f>
        <v>2817</v>
      </c>
      <c r="Q932" s="25">
        <v>16001</v>
      </c>
      <c r="R932" s="48" t="str">
        <f>_xlfn.XLOOKUP(Tabla15[[#This Row],[cedula]],Tabla8[Numero Documento],Tabla8[Gen])</f>
        <v>F</v>
      </c>
      <c r="S932" s="48" t="str">
        <f>_xlfn.XLOOKUP(Tabla15[[#This Row],[cedula]],Tabla8[Numero Documento],Tabla8[Lugar Funciones Codigo])</f>
        <v>01.83.03</v>
      </c>
    </row>
    <row r="933" spans="1:19" hidden="1">
      <c r="A933" s="48" t="s">
        <v>2539</v>
      </c>
      <c r="B933" s="48" t="s">
        <v>1124</v>
      </c>
      <c r="C933" s="48" t="s">
        <v>2570</v>
      </c>
      <c r="D933" s="48" t="str">
        <f>Tabla15[[#This Row],[cedula]]&amp;Tabla15[[#This Row],[prog]]&amp;LEFT(Tabla15[[#This Row],[TIPO]],3)</f>
        <v>0011364937001FIJ</v>
      </c>
      <c r="E933" s="48" t="s">
        <v>833</v>
      </c>
      <c r="F933" s="48" t="s">
        <v>834</v>
      </c>
      <c r="G933" s="48" t="s">
        <v>822</v>
      </c>
      <c r="H933" s="48" t="s">
        <v>11</v>
      </c>
      <c r="I933" s="73" t="str">
        <f>_xlfn.XLOOKUP(Tabla15[[#This Row],[cedula]],TCARRERA[CEDULA],TCARRERA[CATEGORIA DEL SERVIDOR],0)</f>
        <v>CARRERA ADMINISTRATIVA</v>
      </c>
      <c r="J93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33" s="48" t="str">
        <f>IF(ISTEXT(Tabla15[[#This Row],[CARRERA]]),Tabla15[[#This Row],[CARRERA]],Tabla15[[#This Row],[STATUS]])</f>
        <v>CARRERA ADMINISTRATIVA</v>
      </c>
      <c r="L933" s="57">
        <v>20000</v>
      </c>
      <c r="M933" s="59"/>
      <c r="N933" s="57">
        <v>608</v>
      </c>
      <c r="O933" s="57">
        <v>574</v>
      </c>
      <c r="P933" s="25">
        <f>Tabla15[[#This Row],[sbruto]]-Tabla15[[#This Row],[ISR]]-Tabla15[[#This Row],[SFS]]-Tabla15[[#This Row],[AFP]]-Tabla15[[#This Row],[sneto]]</f>
        <v>14278.26</v>
      </c>
      <c r="Q933" s="25">
        <v>4539.74</v>
      </c>
      <c r="R933" s="48" t="str">
        <f>_xlfn.XLOOKUP(Tabla15[[#This Row],[cedula]],Tabla8[Numero Documento],Tabla8[Gen])</f>
        <v>F</v>
      </c>
      <c r="S933" s="48" t="str">
        <f>_xlfn.XLOOKUP(Tabla15[[#This Row],[cedula]],Tabla8[Numero Documento],Tabla8[Lugar Funciones Codigo])</f>
        <v>01.83.03</v>
      </c>
    </row>
    <row r="934" spans="1:19" hidden="1">
      <c r="A934" s="48" t="s">
        <v>2539</v>
      </c>
      <c r="B934" s="48" t="s">
        <v>1982</v>
      </c>
      <c r="C934" s="48" t="s">
        <v>2570</v>
      </c>
      <c r="D934" s="48" t="str">
        <f>Tabla15[[#This Row],[cedula]]&amp;Tabla15[[#This Row],[prog]]&amp;LEFT(Tabla15[[#This Row],[TIPO]],3)</f>
        <v>0580024083901FIJ</v>
      </c>
      <c r="E934" s="48" t="s">
        <v>854</v>
      </c>
      <c r="F934" s="48" t="s">
        <v>658</v>
      </c>
      <c r="G934" s="48" t="s">
        <v>822</v>
      </c>
      <c r="H934" s="48" t="s">
        <v>11</v>
      </c>
      <c r="I934" s="73">
        <f>_xlfn.XLOOKUP(Tabla15[[#This Row],[cedula]],TCARRERA[CEDULA],TCARRERA[CATEGORIA DEL SERVIDOR],0)</f>
        <v>0</v>
      </c>
      <c r="J93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34" s="48" t="str">
        <f>IF(ISTEXT(Tabla15[[#This Row],[CARRERA]]),Tabla15[[#This Row],[CARRERA]],Tabla15[[#This Row],[STATUS]])</f>
        <v>FIJO</v>
      </c>
      <c r="L934" s="57">
        <v>20000</v>
      </c>
      <c r="M934" s="58"/>
      <c r="N934" s="57">
        <v>608</v>
      </c>
      <c r="O934" s="57">
        <v>574</v>
      </c>
      <c r="P934" s="25">
        <f>Tabla15[[#This Row],[sbruto]]-Tabla15[[#This Row],[ISR]]-Tabla15[[#This Row],[SFS]]-Tabla15[[#This Row],[AFP]]-Tabla15[[#This Row],[sneto]]</f>
        <v>925</v>
      </c>
      <c r="Q934" s="25">
        <v>17893</v>
      </c>
      <c r="R934" s="48" t="str">
        <f>_xlfn.XLOOKUP(Tabla15[[#This Row],[cedula]],Tabla8[Numero Documento],Tabla8[Gen])</f>
        <v>M</v>
      </c>
      <c r="S934" s="48" t="str">
        <f>_xlfn.XLOOKUP(Tabla15[[#This Row],[cedula]],Tabla8[Numero Documento],Tabla8[Lugar Funciones Codigo])</f>
        <v>01.83.03</v>
      </c>
    </row>
    <row r="935" spans="1:19" hidden="1">
      <c r="A935" s="48" t="s">
        <v>2539</v>
      </c>
      <c r="B935" s="48" t="s">
        <v>1958</v>
      </c>
      <c r="C935" s="48" t="s">
        <v>2570</v>
      </c>
      <c r="D935" s="48" t="str">
        <f>Tabla15[[#This Row],[cedula]]&amp;Tabla15[[#This Row],[prog]]&amp;LEFT(Tabla15[[#This Row],[TIPO]],3)</f>
        <v>0530027841201FIJ</v>
      </c>
      <c r="E935" s="48" t="s">
        <v>1162</v>
      </c>
      <c r="F935" s="48" t="s">
        <v>8</v>
      </c>
      <c r="G935" s="48" t="s">
        <v>822</v>
      </c>
      <c r="H935" s="48" t="s">
        <v>11</v>
      </c>
      <c r="I935" s="73">
        <f>_xlfn.XLOOKUP(Tabla15[[#This Row],[cedula]],TCARRERA[CEDULA],TCARRERA[CATEGORIA DEL SERVIDOR],0)</f>
        <v>0</v>
      </c>
      <c r="J935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5" s="48" t="str">
        <f>IF(ISTEXT(Tabla15[[#This Row],[CARRERA]]),Tabla15[[#This Row],[CARRERA]],Tabla15[[#This Row],[STATUS]])</f>
        <v>ESTATUTO SIMPLIFICADO</v>
      </c>
      <c r="L935" s="57">
        <v>10000</v>
      </c>
      <c r="M935" s="61"/>
      <c r="N935" s="57">
        <v>304</v>
      </c>
      <c r="O935" s="57">
        <v>287</v>
      </c>
      <c r="P935" s="25">
        <f>Tabla15[[#This Row],[sbruto]]-Tabla15[[#This Row],[ISR]]-Tabla15[[#This Row],[SFS]]-Tabla15[[#This Row],[AFP]]-Tabla15[[#This Row],[sneto]]</f>
        <v>2771</v>
      </c>
      <c r="Q935" s="25">
        <v>6638</v>
      </c>
      <c r="R935" s="48" t="str">
        <f>_xlfn.XLOOKUP(Tabla15[[#This Row],[cedula]],Tabla8[Numero Documento],Tabla8[Gen])</f>
        <v>M</v>
      </c>
      <c r="S935" s="48" t="str">
        <f>_xlfn.XLOOKUP(Tabla15[[#This Row],[cedula]],Tabla8[Numero Documento],Tabla8[Lugar Funciones Codigo])</f>
        <v>01.83.03</v>
      </c>
    </row>
    <row r="936" spans="1:19" hidden="1">
      <c r="A936" s="48" t="s">
        <v>2539</v>
      </c>
      <c r="B936" s="48" t="s">
        <v>2030</v>
      </c>
      <c r="C936" s="48" t="s">
        <v>2573</v>
      </c>
      <c r="D936" s="48" t="str">
        <f>Tabla15[[#This Row],[cedula]]&amp;Tabla15[[#This Row],[prog]]&amp;LEFT(Tabla15[[#This Row],[TIPO]],3)</f>
        <v>0010772137511FIJ</v>
      </c>
      <c r="E936" s="48" t="s">
        <v>247</v>
      </c>
      <c r="F936" s="48" t="s">
        <v>129</v>
      </c>
      <c r="G936" s="48" t="s">
        <v>1738</v>
      </c>
      <c r="H936" s="48" t="s">
        <v>11</v>
      </c>
      <c r="I936" s="73">
        <f>_xlfn.XLOOKUP(Tabla15[[#This Row],[cedula]],TCARRERA[CEDULA],TCARRERA[CATEGORIA DEL SERVIDOR],0)</f>
        <v>0</v>
      </c>
      <c r="J93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36" s="48" t="str">
        <f>IF(ISTEXT(Tabla15[[#This Row],[CARRERA]]),Tabla15[[#This Row],[CARRERA]],Tabla15[[#This Row],[STATUS]])</f>
        <v>FIJO</v>
      </c>
      <c r="L936" s="57">
        <v>115000</v>
      </c>
      <c r="M936" s="58">
        <v>15633.74</v>
      </c>
      <c r="N936" s="57">
        <v>3496</v>
      </c>
      <c r="O936" s="57">
        <v>3300.5</v>
      </c>
      <c r="P936" s="25">
        <f>Tabla15[[#This Row],[sbruto]]-Tabla15[[#This Row],[ISR]]-Tabla15[[#This Row],[SFS]]-Tabla15[[#This Row],[AFP]]-Tabla15[[#This Row],[sneto]]</f>
        <v>3521</v>
      </c>
      <c r="Q936" s="25">
        <v>89048.76</v>
      </c>
      <c r="R936" s="48" t="str">
        <f>_xlfn.XLOOKUP(Tabla15[[#This Row],[cedula]],Tabla8[Numero Documento],Tabla8[Gen])</f>
        <v>M</v>
      </c>
      <c r="S936" s="48" t="str">
        <f>_xlfn.XLOOKUP(Tabla15[[#This Row],[cedula]],Tabla8[Numero Documento],Tabla8[Lugar Funciones Codigo])</f>
        <v>01.83.03.00.00.01</v>
      </c>
    </row>
    <row r="937" spans="1:19" hidden="1">
      <c r="A937" s="48" t="s">
        <v>2539</v>
      </c>
      <c r="B937" s="48" t="s">
        <v>2085</v>
      </c>
      <c r="C937" s="48" t="s">
        <v>2573</v>
      </c>
      <c r="D937" s="48" t="str">
        <f>Tabla15[[#This Row],[cedula]]&amp;Tabla15[[#This Row],[prog]]&amp;LEFT(Tabla15[[#This Row],[TIPO]],3)</f>
        <v>0010175225111FIJ</v>
      </c>
      <c r="E937" s="48" t="s">
        <v>538</v>
      </c>
      <c r="F937" s="48" t="s">
        <v>928</v>
      </c>
      <c r="G937" s="48" t="s">
        <v>241</v>
      </c>
      <c r="H937" s="48" t="s">
        <v>11</v>
      </c>
      <c r="I937" s="73">
        <f>_xlfn.XLOOKUP(Tabla15[[#This Row],[cedula]],TCARRERA[CEDULA],TCARRERA[CATEGORIA DEL SERVIDOR],0)</f>
        <v>0</v>
      </c>
      <c r="J93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48" t="str">
        <f>IF(ISTEXT(Tabla15[[#This Row],[CARRERA]]),Tabla15[[#This Row],[CARRERA]],Tabla15[[#This Row],[STATUS]])</f>
        <v>FIJO</v>
      </c>
      <c r="L937" s="57">
        <v>115000</v>
      </c>
      <c r="M937" s="61">
        <v>15633.74</v>
      </c>
      <c r="N937" s="57">
        <v>3496</v>
      </c>
      <c r="O937" s="57">
        <v>3300.5</v>
      </c>
      <c r="P937" s="25">
        <f>Tabla15[[#This Row],[sbruto]]-Tabla15[[#This Row],[ISR]]-Tabla15[[#This Row],[SFS]]-Tabla15[[#This Row],[AFP]]-Tabla15[[#This Row],[sneto]]</f>
        <v>525</v>
      </c>
      <c r="Q937" s="25">
        <v>92044.76</v>
      </c>
      <c r="R937" s="48" t="str">
        <f>_xlfn.XLOOKUP(Tabla15[[#This Row],[cedula]],Tabla8[Numero Documento],Tabla8[Gen])</f>
        <v>F</v>
      </c>
      <c r="S937" s="48" t="str">
        <f>_xlfn.XLOOKUP(Tabla15[[#This Row],[cedula]],Tabla8[Numero Documento],Tabla8[Lugar Funciones Codigo])</f>
        <v>01.83.03.00.00.02</v>
      </c>
    </row>
    <row r="938" spans="1:19" hidden="1">
      <c r="A938" s="48" t="s">
        <v>2539</v>
      </c>
      <c r="B938" s="48" t="s">
        <v>2078</v>
      </c>
      <c r="C938" s="48" t="s">
        <v>2573</v>
      </c>
      <c r="D938" s="48" t="str">
        <f>Tabla15[[#This Row],[cedula]]&amp;Tabla15[[#This Row],[prog]]&amp;LEFT(Tabla15[[#This Row],[TIPO]],3)</f>
        <v>0260006682911FIJ</v>
      </c>
      <c r="E938" s="48" t="s">
        <v>240</v>
      </c>
      <c r="F938" s="48" t="s">
        <v>238</v>
      </c>
      <c r="G938" s="48" t="s">
        <v>241</v>
      </c>
      <c r="H938" s="48" t="s">
        <v>11</v>
      </c>
      <c r="I938" s="73">
        <f>_xlfn.XLOOKUP(Tabla15[[#This Row],[cedula]],TCARRERA[CEDULA],TCARRERA[CATEGORIA DEL SERVIDOR],0)</f>
        <v>0</v>
      </c>
      <c r="J93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48" t="str">
        <f>IF(ISTEXT(Tabla15[[#This Row],[CARRERA]]),Tabla15[[#This Row],[CARRERA]],Tabla15[[#This Row],[STATUS]])</f>
        <v>FIJO</v>
      </c>
      <c r="L938" s="57">
        <v>55000</v>
      </c>
      <c r="M938" s="58">
        <v>2559.6799999999998</v>
      </c>
      <c r="N938" s="57">
        <v>1672</v>
      </c>
      <c r="O938" s="57">
        <v>1578.5</v>
      </c>
      <c r="P938" s="25">
        <f>Tabla15[[#This Row],[sbruto]]-Tabla15[[#This Row],[ISR]]-Tabla15[[#This Row],[SFS]]-Tabla15[[#This Row],[AFP]]-Tabla15[[#This Row],[sneto]]</f>
        <v>9337.5999999999985</v>
      </c>
      <c r="Q938" s="25">
        <v>39852.22</v>
      </c>
      <c r="R938" s="48" t="str">
        <f>_xlfn.XLOOKUP(Tabla15[[#This Row],[cedula]],Tabla8[Numero Documento],Tabla8[Gen])</f>
        <v>M</v>
      </c>
      <c r="S938" s="48" t="str">
        <f>_xlfn.XLOOKUP(Tabla15[[#This Row],[cedula]],Tabla8[Numero Documento],Tabla8[Lugar Funciones Codigo])</f>
        <v>01.83.03.00.00.02</v>
      </c>
    </row>
    <row r="939" spans="1:19" hidden="1">
      <c r="A939" s="48" t="s">
        <v>2539</v>
      </c>
      <c r="B939" s="48" t="s">
        <v>1297</v>
      </c>
      <c r="C939" s="48" t="s">
        <v>2573</v>
      </c>
      <c r="D939" s="48" t="str">
        <f>Tabla15[[#This Row],[cedula]]&amp;Tabla15[[#This Row],[prog]]&amp;LEFT(Tabla15[[#This Row],[TIPO]],3)</f>
        <v>0010859481311FIJ</v>
      </c>
      <c r="E939" s="48" t="s">
        <v>527</v>
      </c>
      <c r="F939" s="48" t="s">
        <v>100</v>
      </c>
      <c r="G939" s="48" t="s">
        <v>241</v>
      </c>
      <c r="H939" s="48" t="s">
        <v>11</v>
      </c>
      <c r="I939" s="73" t="str">
        <f>_xlfn.XLOOKUP(Tabla15[[#This Row],[cedula]],TCARRERA[CEDULA],TCARRERA[CATEGORIA DEL SERVIDOR],0)</f>
        <v>CARRERA ADMINISTRATIVA</v>
      </c>
      <c r="J93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48" t="str">
        <f>IF(ISTEXT(Tabla15[[#This Row],[CARRERA]]),Tabla15[[#This Row],[CARRERA]],Tabla15[[#This Row],[STATUS]])</f>
        <v>CARRERA ADMINISTRATIVA</v>
      </c>
      <c r="L939" s="57">
        <v>50000</v>
      </c>
      <c r="M939" s="61">
        <v>1627.13</v>
      </c>
      <c r="N939" s="57">
        <v>1520</v>
      </c>
      <c r="O939" s="57">
        <v>1435</v>
      </c>
      <c r="P939" s="25">
        <f>Tabla15[[#This Row],[sbruto]]-Tabla15[[#This Row],[ISR]]-Tabla15[[#This Row],[SFS]]-Tabla15[[#This Row],[AFP]]-Tabla15[[#This Row],[sneto]]</f>
        <v>1587.4500000000044</v>
      </c>
      <c r="Q939" s="25">
        <v>43830.42</v>
      </c>
      <c r="R939" s="48" t="str">
        <f>_xlfn.XLOOKUP(Tabla15[[#This Row],[cedula]],Tabla8[Numero Documento],Tabla8[Gen])</f>
        <v>F</v>
      </c>
      <c r="S939" s="48" t="str">
        <f>_xlfn.XLOOKUP(Tabla15[[#This Row],[cedula]],Tabla8[Numero Documento],Tabla8[Lugar Funciones Codigo])</f>
        <v>01.83.03.00.00.02</v>
      </c>
    </row>
    <row r="940" spans="1:19">
      <c r="A940" s="48" t="s">
        <v>2538</v>
      </c>
      <c r="B940" s="48" t="s">
        <v>2311</v>
      </c>
      <c r="C940" s="48" t="s">
        <v>2570</v>
      </c>
      <c r="D940" s="48" t="str">
        <f>Tabla15[[#This Row],[cedula]]&amp;Tabla15[[#This Row],[prog]]&amp;LEFT(Tabla15[[#This Row],[TIPO]],3)</f>
        <v>2250012119301TEM</v>
      </c>
      <c r="E940" s="48" t="s">
        <v>883</v>
      </c>
      <c r="F940" s="48" t="s">
        <v>235</v>
      </c>
      <c r="G940" s="48" t="s">
        <v>241</v>
      </c>
      <c r="H940" s="48" t="s">
        <v>2795</v>
      </c>
      <c r="I940" s="73">
        <f>_xlfn.XLOOKUP(Tabla15[[#This Row],[cedula]],TCARRERA[CEDULA],TCARRERA[CATEGORIA DEL SERVIDOR],0)</f>
        <v>0</v>
      </c>
      <c r="J940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0" s="48" t="str">
        <f>IF(ISTEXT(Tabla15[[#This Row],[CARRERA]]),Tabla15[[#This Row],[CARRERA]],Tabla15[[#This Row],[STATUS]])</f>
        <v>TEMPORALES</v>
      </c>
      <c r="L940" s="57">
        <v>45000</v>
      </c>
      <c r="M940" s="61">
        <v>1148.33</v>
      </c>
      <c r="N940" s="57">
        <v>1368</v>
      </c>
      <c r="O940" s="57">
        <v>1291.5</v>
      </c>
      <c r="P940" s="25">
        <f>Tabla15[[#This Row],[sbruto]]-Tabla15[[#This Row],[ISR]]-Tabla15[[#This Row],[SFS]]-Tabla15[[#This Row],[AFP]]-Tabla15[[#This Row],[sneto]]</f>
        <v>25</v>
      </c>
      <c r="Q940" s="25">
        <v>41167.17</v>
      </c>
      <c r="R940" s="48" t="str">
        <f>_xlfn.XLOOKUP(Tabla15[[#This Row],[cedula]],Tabla8[Numero Documento],Tabla8[Gen])</f>
        <v>M</v>
      </c>
      <c r="S940" s="48" t="str">
        <f>_xlfn.XLOOKUP(Tabla15[[#This Row],[cedula]],Tabla8[Numero Documento],Tabla8[Lugar Funciones Codigo])</f>
        <v>01.83.03.00.00.02</v>
      </c>
    </row>
    <row r="941" spans="1:19">
      <c r="A941" s="48" t="s">
        <v>2538</v>
      </c>
      <c r="B941" s="48" t="s">
        <v>2996</v>
      </c>
      <c r="C941" s="48" t="s">
        <v>2570</v>
      </c>
      <c r="D941" s="48" t="str">
        <f>Tabla15[[#This Row],[cedula]]&amp;Tabla15[[#This Row],[prog]]&amp;LEFT(Tabla15[[#This Row],[TIPO]],3)</f>
        <v>2240039606901TEM</v>
      </c>
      <c r="E941" s="48" t="s">
        <v>2995</v>
      </c>
      <c r="F941" s="48" t="s">
        <v>1700</v>
      </c>
      <c r="G941" s="48" t="s">
        <v>241</v>
      </c>
      <c r="H941" s="48" t="s">
        <v>2795</v>
      </c>
      <c r="I941" s="73">
        <f>_xlfn.XLOOKUP(Tabla15[[#This Row],[cedula]],TCARRERA[CEDULA],TCARRERA[CATEGORIA DEL SERVIDOR],0)</f>
        <v>0</v>
      </c>
      <c r="J941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1" s="48" t="str">
        <f>IF(ISTEXT(Tabla15[[#This Row],[CARRERA]]),Tabla15[[#This Row],[CARRERA]],Tabla15[[#This Row],[STATUS]])</f>
        <v>TEMPORALES</v>
      </c>
      <c r="L941" s="57">
        <v>45000</v>
      </c>
      <c r="M941" s="58">
        <v>1148.33</v>
      </c>
      <c r="N941" s="57">
        <v>1368</v>
      </c>
      <c r="O941" s="57">
        <v>1291.5</v>
      </c>
      <c r="P941" s="25">
        <f>Tabla15[[#This Row],[sbruto]]-Tabla15[[#This Row],[ISR]]-Tabla15[[#This Row],[SFS]]-Tabla15[[#This Row],[AFP]]-Tabla15[[#This Row],[sneto]]</f>
        <v>25</v>
      </c>
      <c r="Q941" s="25">
        <v>41167.17</v>
      </c>
      <c r="R941" s="48" t="str">
        <f>_xlfn.XLOOKUP(Tabla15[[#This Row],[cedula]],Tabla8[Numero Documento],Tabla8[Gen])</f>
        <v>M</v>
      </c>
      <c r="S941" s="48" t="str">
        <f>_xlfn.XLOOKUP(Tabla15[[#This Row],[cedula]],Tabla8[Numero Documento],Tabla8[Lugar Funciones Codigo])</f>
        <v>01.83.03.00.00.02</v>
      </c>
    </row>
    <row r="942" spans="1:19">
      <c r="A942" s="48" t="s">
        <v>2538</v>
      </c>
      <c r="B942" s="48" t="s">
        <v>3078</v>
      </c>
      <c r="C942" s="48" t="s">
        <v>2570</v>
      </c>
      <c r="D942" s="48" t="str">
        <f>Tabla15[[#This Row],[cedula]]&amp;Tabla15[[#This Row],[prog]]&amp;LEFT(Tabla15[[#This Row],[TIPO]],3)</f>
        <v>4022515586601TEM</v>
      </c>
      <c r="E942" s="48" t="s">
        <v>3077</v>
      </c>
      <c r="F942" s="48" t="s">
        <v>235</v>
      </c>
      <c r="G942" s="48" t="s">
        <v>241</v>
      </c>
      <c r="H942" s="48" t="s">
        <v>2795</v>
      </c>
      <c r="I942" s="73">
        <f>_xlfn.XLOOKUP(Tabla15[[#This Row],[cedula]],TCARRERA[CEDULA],TCARRERA[CATEGORIA DEL SERVIDOR],0)</f>
        <v>0</v>
      </c>
      <c r="J942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2" s="48" t="str">
        <f>IF(ISTEXT(Tabla15[[#This Row],[CARRERA]]),Tabla15[[#This Row],[CARRERA]],Tabla15[[#This Row],[STATUS]])</f>
        <v>TEMPORALES</v>
      </c>
      <c r="L942" s="57">
        <v>45000</v>
      </c>
      <c r="M942" s="60">
        <v>1148.33</v>
      </c>
      <c r="N942" s="57">
        <v>1368</v>
      </c>
      <c r="O942" s="57">
        <v>1291.5</v>
      </c>
      <c r="P942" s="25">
        <f>Tabla15[[#This Row],[sbruto]]-Tabla15[[#This Row],[ISR]]-Tabla15[[#This Row],[SFS]]-Tabla15[[#This Row],[AFP]]-Tabla15[[#This Row],[sneto]]</f>
        <v>25</v>
      </c>
      <c r="Q942" s="25">
        <v>41167.17</v>
      </c>
      <c r="R942" s="48" t="str">
        <f>_xlfn.XLOOKUP(Tabla15[[#This Row],[cedula]],Tabla8[Numero Documento],Tabla8[Gen])</f>
        <v>F</v>
      </c>
      <c r="S942" s="48" t="str">
        <f>_xlfn.XLOOKUP(Tabla15[[#This Row],[cedula]],Tabla8[Numero Documento],Tabla8[Lugar Funciones Codigo])</f>
        <v>01.83.03.00.00.02</v>
      </c>
    </row>
    <row r="943" spans="1:19" hidden="1">
      <c r="A943" s="48" t="s">
        <v>2539</v>
      </c>
      <c r="B943" s="48" t="s">
        <v>1216</v>
      </c>
      <c r="C943" s="48" t="s">
        <v>2573</v>
      </c>
      <c r="D943" s="48" t="str">
        <f>Tabla15[[#This Row],[cedula]]&amp;Tabla15[[#This Row],[prog]]&amp;LEFT(Tabla15[[#This Row],[TIPO]],3)</f>
        <v>0010763899111FIJ</v>
      </c>
      <c r="E943" s="48" t="s">
        <v>380</v>
      </c>
      <c r="F943" s="48" t="s">
        <v>381</v>
      </c>
      <c r="G943" s="48" t="s">
        <v>241</v>
      </c>
      <c r="H943" s="48" t="s">
        <v>11</v>
      </c>
      <c r="I943" s="73" t="str">
        <f>_xlfn.XLOOKUP(Tabla15[[#This Row],[cedula]],TCARRERA[CEDULA],TCARRERA[CATEGORIA DEL SERVIDOR],0)</f>
        <v>CARRERA ADMINISTRATIVA</v>
      </c>
      <c r="J94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43" s="48" t="str">
        <f>IF(ISTEXT(Tabla15[[#This Row],[CARRERA]]),Tabla15[[#This Row],[CARRERA]],Tabla15[[#This Row],[STATUS]])</f>
        <v>CARRERA ADMINISTRATIVA</v>
      </c>
      <c r="L943" s="57">
        <v>40000</v>
      </c>
      <c r="M943" s="60">
        <v>442.65</v>
      </c>
      <c r="N943" s="60">
        <v>1216</v>
      </c>
      <c r="O943" s="60">
        <v>1148</v>
      </c>
      <c r="P943" s="25">
        <f>Tabla15[[#This Row],[sbruto]]-Tabla15[[#This Row],[ISR]]-Tabla15[[#This Row],[SFS]]-Tabla15[[#This Row],[AFP]]-Tabla15[[#This Row],[sneto]]</f>
        <v>12279.529999999999</v>
      </c>
      <c r="Q943" s="25">
        <v>24913.82</v>
      </c>
      <c r="R943" s="48" t="str">
        <f>_xlfn.XLOOKUP(Tabla15[[#This Row],[cedula]],Tabla8[Numero Documento],Tabla8[Gen])</f>
        <v>F</v>
      </c>
      <c r="S943" s="48" t="str">
        <f>_xlfn.XLOOKUP(Tabla15[[#This Row],[cedula]],Tabla8[Numero Documento],Tabla8[Lugar Funciones Codigo])</f>
        <v>01.83.03.00.00.02</v>
      </c>
    </row>
    <row r="944" spans="1:19" hidden="1">
      <c r="A944" s="48" t="s">
        <v>2539</v>
      </c>
      <c r="B944" s="48" t="s">
        <v>1299</v>
      </c>
      <c r="C944" s="48" t="s">
        <v>2573</v>
      </c>
      <c r="D944" s="48" t="str">
        <f>Tabla15[[#This Row],[cedula]]&amp;Tabla15[[#This Row],[prog]]&amp;LEFT(Tabla15[[#This Row],[TIPO]],3)</f>
        <v>0010432177311FIJ</v>
      </c>
      <c r="E944" s="48" t="s">
        <v>462</v>
      </c>
      <c r="F944" s="48" t="s">
        <v>463</v>
      </c>
      <c r="G944" s="48" t="s">
        <v>241</v>
      </c>
      <c r="H944" s="48" t="s">
        <v>11</v>
      </c>
      <c r="I944" s="73" t="str">
        <f>_xlfn.XLOOKUP(Tabla15[[#This Row],[cedula]],TCARRERA[CEDULA],TCARRERA[CATEGORIA DEL SERVIDOR],0)</f>
        <v>CARRERA ADMINISTRATIVA</v>
      </c>
      <c r="J944" s="74" t="str">
        <f>_xlfn.XLOOKUP(Tabla15[[#This Row],[nombre]],TNOMBRADOS[EMPLEADO],TNOMBRADOS[STATUS],_xlfn.XLOOKUP(Tabla15[[#This Row],[cargo]],Tabla612[CARGO],Tabla612[CATEGORIA DEL SERVIDOR],Tabla15[[#This Row],[TIPO]]))</f>
        <v>FIJO</v>
      </c>
      <c r="K944" s="48" t="str">
        <f>IF(ISTEXT(Tabla15[[#This Row],[CARRERA]]),Tabla15[[#This Row],[CARRERA]],Tabla15[[#This Row],[STATUS]])</f>
        <v>CARRERA ADMINISTRATIVA</v>
      </c>
      <c r="L944" s="57">
        <v>35000</v>
      </c>
      <c r="M944" s="61"/>
      <c r="N944" s="57">
        <v>1064</v>
      </c>
      <c r="O944" s="57">
        <v>1004.5</v>
      </c>
      <c r="P944" s="25">
        <f>Tabla15[[#This Row],[sbruto]]-Tabla15[[#This Row],[ISR]]-Tabla15[[#This Row],[SFS]]-Tabla15[[#This Row],[AFP]]-Tabla15[[#This Row],[sneto]]</f>
        <v>12394.55</v>
      </c>
      <c r="Q944" s="25">
        <v>20536.95</v>
      </c>
      <c r="R944" s="48" t="str">
        <f>_xlfn.XLOOKUP(Tabla15[[#This Row],[cedula]],Tabla8[Numero Documento],Tabla8[Gen])</f>
        <v>M</v>
      </c>
      <c r="S944" s="48" t="str">
        <f>_xlfn.XLOOKUP(Tabla15[[#This Row],[cedula]],Tabla8[Numero Documento],Tabla8[Lugar Funciones Codigo])</f>
        <v>01.83.03.00.00.02</v>
      </c>
    </row>
    <row r="945" spans="1:19" hidden="1">
      <c r="A945" s="48" t="s">
        <v>2539</v>
      </c>
      <c r="B945" s="48" t="s">
        <v>2089</v>
      </c>
      <c r="C945" s="48" t="s">
        <v>2573</v>
      </c>
      <c r="D945" s="48" t="str">
        <f>Tabla15[[#This Row],[cedula]]&amp;Tabla15[[#This Row],[prog]]&amp;LEFT(Tabla15[[#This Row],[TIPO]],3)</f>
        <v>0010998783411FIJ</v>
      </c>
      <c r="E945" s="48" t="s">
        <v>550</v>
      </c>
      <c r="F945" s="48" t="s">
        <v>551</v>
      </c>
      <c r="G945" s="48" t="s">
        <v>241</v>
      </c>
      <c r="H945" s="48" t="s">
        <v>11</v>
      </c>
      <c r="I945" s="73">
        <f>_xlfn.XLOOKUP(Tabla15[[#This Row],[cedula]],TCARRERA[CEDULA],TCARRERA[CATEGORIA DEL SERVIDOR],0)</f>
        <v>0</v>
      </c>
      <c r="J94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48" t="str">
        <f>IF(ISTEXT(Tabla15[[#This Row],[CARRERA]]),Tabla15[[#This Row],[CARRERA]],Tabla15[[#This Row],[STATUS]])</f>
        <v>FIJO</v>
      </c>
      <c r="L945" s="57">
        <v>26250</v>
      </c>
      <c r="M945" s="61"/>
      <c r="N945" s="57">
        <v>798</v>
      </c>
      <c r="O945" s="57">
        <v>753.38</v>
      </c>
      <c r="P945" s="25">
        <f>Tabla15[[#This Row],[sbruto]]-Tabla15[[#This Row],[ISR]]-Tabla15[[#This Row],[SFS]]-Tabla15[[#This Row],[AFP]]-Tabla15[[#This Row],[sneto]]</f>
        <v>375</v>
      </c>
      <c r="Q945" s="25">
        <v>24323.62</v>
      </c>
      <c r="R945" s="48" t="str">
        <f>_xlfn.XLOOKUP(Tabla15[[#This Row],[cedula]],Tabla8[Numero Documento],Tabla8[Gen])</f>
        <v>F</v>
      </c>
      <c r="S945" s="48" t="str">
        <f>_xlfn.XLOOKUP(Tabla15[[#This Row],[cedula]],Tabla8[Numero Documento],Tabla8[Lugar Funciones Codigo])</f>
        <v>01.83.03.00.00.02</v>
      </c>
    </row>
    <row r="946" spans="1:19" hidden="1">
      <c r="A946" s="48" t="s">
        <v>2539</v>
      </c>
      <c r="B946" s="48" t="s">
        <v>2076</v>
      </c>
      <c r="C946" s="48" t="s">
        <v>2573</v>
      </c>
      <c r="D946" s="48" t="str">
        <f>Tabla15[[#This Row],[cedula]]&amp;Tabla15[[#This Row],[prog]]&amp;LEFT(Tabla15[[#This Row],[TIPO]],3)</f>
        <v>0011946820511FIJ</v>
      </c>
      <c r="E946" s="48" t="s">
        <v>882</v>
      </c>
      <c r="F946" s="48" t="s">
        <v>246</v>
      </c>
      <c r="G946" s="48" t="s">
        <v>241</v>
      </c>
      <c r="H946" s="48" t="s">
        <v>11</v>
      </c>
      <c r="I946" s="73">
        <f>_xlfn.XLOOKUP(Tabla15[[#This Row],[cedula]],TCARRERA[CEDULA],TCARRERA[CATEGORIA DEL SERVIDOR],0)</f>
        <v>0</v>
      </c>
      <c r="J94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48" t="str">
        <f>IF(ISTEXT(Tabla15[[#This Row],[CARRERA]]),Tabla15[[#This Row],[CARRERA]],Tabla15[[#This Row],[STATUS]])</f>
        <v>FIJO</v>
      </c>
      <c r="L946" s="57">
        <v>25000</v>
      </c>
      <c r="M946" s="61"/>
      <c r="N946" s="57">
        <v>760</v>
      </c>
      <c r="O946" s="57">
        <v>717.5</v>
      </c>
      <c r="P946" s="25">
        <f>Tabla15[[#This Row],[sbruto]]-Tabla15[[#This Row],[ISR]]-Tabla15[[#This Row],[SFS]]-Tabla15[[#This Row],[AFP]]-Tabla15[[#This Row],[sneto]]</f>
        <v>7616.73</v>
      </c>
      <c r="Q946" s="25">
        <v>15905.77</v>
      </c>
      <c r="R946" s="48" t="str">
        <f>_xlfn.XLOOKUP(Tabla15[[#This Row],[cedula]],Tabla8[Numero Documento],Tabla8[Gen])</f>
        <v>F</v>
      </c>
      <c r="S946" s="48" t="str">
        <f>_xlfn.XLOOKUP(Tabla15[[#This Row],[cedula]],Tabla8[Numero Documento],Tabla8[Lugar Funciones Codigo])</f>
        <v>01.83.03.00.00.02</v>
      </c>
    </row>
    <row r="947" spans="1:19" hidden="1">
      <c r="A947" s="48" t="s">
        <v>2539</v>
      </c>
      <c r="B947" s="48" t="s">
        <v>2077</v>
      </c>
      <c r="C947" s="48" t="s">
        <v>2573</v>
      </c>
      <c r="D947" s="48" t="str">
        <f>Tabla15[[#This Row],[cedula]]&amp;Tabla15[[#This Row],[prog]]&amp;LEFT(Tabla15[[#This Row],[TIPO]],3)</f>
        <v>2230003370511FIJ</v>
      </c>
      <c r="E947" s="48" t="s">
        <v>1576</v>
      </c>
      <c r="F947" s="48" t="s">
        <v>8</v>
      </c>
      <c r="G947" s="48" t="s">
        <v>241</v>
      </c>
      <c r="H947" s="48" t="s">
        <v>11</v>
      </c>
      <c r="I947" s="73">
        <f>_xlfn.XLOOKUP(Tabla15[[#This Row],[cedula]],TCARRERA[CEDULA],TCARRERA[CATEGORIA DEL SERVIDOR],0)</f>
        <v>0</v>
      </c>
      <c r="J94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7" s="48" t="str">
        <f>IF(ISTEXT(Tabla15[[#This Row],[CARRERA]]),Tabla15[[#This Row],[CARRERA]],Tabla15[[#This Row],[STATUS]])</f>
        <v>ESTATUTO SIMPLIFICADO</v>
      </c>
      <c r="L947" s="57">
        <v>20000</v>
      </c>
      <c r="M947" s="59"/>
      <c r="N947" s="57">
        <v>608</v>
      </c>
      <c r="O947" s="57">
        <v>574</v>
      </c>
      <c r="P947" s="25">
        <f>Tabla15[[#This Row],[sbruto]]-Tabla15[[#This Row],[ISR]]-Tabla15[[#This Row],[SFS]]-Tabla15[[#This Row],[AFP]]-Tabla15[[#This Row],[sneto]]</f>
        <v>13742.95</v>
      </c>
      <c r="Q947" s="25">
        <v>5075.05</v>
      </c>
      <c r="R947" s="48" t="str">
        <f>_xlfn.XLOOKUP(Tabla15[[#This Row],[cedula]],Tabla8[Numero Documento],Tabla8[Gen])</f>
        <v>F</v>
      </c>
      <c r="S947" s="48" t="str">
        <f>_xlfn.XLOOKUP(Tabla15[[#This Row],[cedula]],Tabla8[Numero Documento],Tabla8[Lugar Funciones Codigo])</f>
        <v>01.83.03.00.00.02</v>
      </c>
    </row>
    <row r="948" spans="1:19" hidden="1">
      <c r="A948" s="48" t="s">
        <v>2539</v>
      </c>
      <c r="B948" s="48" t="s">
        <v>1296</v>
      </c>
      <c r="C948" s="48" t="s">
        <v>2573</v>
      </c>
      <c r="D948" s="48" t="str">
        <f>Tabla15[[#This Row],[cedula]]&amp;Tabla15[[#This Row],[prog]]&amp;LEFT(Tabla15[[#This Row],[TIPO]],3)</f>
        <v>0010220246211FIJ</v>
      </c>
      <c r="E948" s="48" t="s">
        <v>518</v>
      </c>
      <c r="F948" s="48" t="s">
        <v>27</v>
      </c>
      <c r="G948" s="48" t="s">
        <v>241</v>
      </c>
      <c r="H948" s="48" t="s">
        <v>11</v>
      </c>
      <c r="I948" s="73" t="str">
        <f>_xlfn.XLOOKUP(Tabla15[[#This Row],[cedula]],TCARRERA[CEDULA],TCARRERA[CATEGORIA DEL SERVIDOR],0)</f>
        <v>CARRERA ADMINISTRATIVA</v>
      </c>
      <c r="J948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8" s="48" t="str">
        <f>IF(ISTEXT(Tabla15[[#This Row],[CARRERA]]),Tabla15[[#This Row],[CARRERA]],Tabla15[[#This Row],[STATUS]])</f>
        <v>CARRERA ADMINISTRATIVA</v>
      </c>
      <c r="L948" s="57">
        <v>20000</v>
      </c>
      <c r="M948" s="57"/>
      <c r="N948" s="57">
        <v>608</v>
      </c>
      <c r="O948" s="57">
        <v>574</v>
      </c>
      <c r="P948" s="25">
        <f>Tabla15[[#This Row],[sbruto]]-Tabla15[[#This Row],[ISR]]-Tabla15[[#This Row],[SFS]]-Tabla15[[#This Row],[AFP]]-Tabla15[[#This Row],[sneto]]</f>
        <v>9378.83</v>
      </c>
      <c r="Q948" s="25">
        <v>9439.17</v>
      </c>
      <c r="R948" s="48" t="str">
        <f>_xlfn.XLOOKUP(Tabla15[[#This Row],[cedula]],Tabla8[Numero Documento],Tabla8[Gen])</f>
        <v>M</v>
      </c>
      <c r="S948" s="48" t="str">
        <f>_xlfn.XLOOKUP(Tabla15[[#This Row],[cedula]],Tabla8[Numero Documento],Tabla8[Lugar Funciones Codigo])</f>
        <v>01.83.03.00.00.02</v>
      </c>
    </row>
    <row r="949" spans="1:19" hidden="1">
      <c r="A949" s="48" t="s">
        <v>2539</v>
      </c>
      <c r="B949" s="48" t="s">
        <v>2081</v>
      </c>
      <c r="C949" s="48" t="s">
        <v>2573</v>
      </c>
      <c r="D949" s="48" t="str">
        <f>Tabla15[[#This Row],[cedula]]&amp;Tabla15[[#This Row],[prog]]&amp;LEFT(Tabla15[[#This Row],[TIPO]],3)</f>
        <v>0590018402811FIJ</v>
      </c>
      <c r="E949" s="48" t="s">
        <v>243</v>
      </c>
      <c r="F949" s="48" t="s">
        <v>244</v>
      </c>
      <c r="G949" s="48" t="s">
        <v>241</v>
      </c>
      <c r="H949" s="48" t="s">
        <v>11</v>
      </c>
      <c r="I949" s="73">
        <f>_xlfn.XLOOKUP(Tabla15[[#This Row],[cedula]],TCARRERA[CEDULA],TCARRERA[CATEGORIA DEL SERVIDOR],0)</f>
        <v>0</v>
      </c>
      <c r="J94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49" s="48" t="str">
        <f>IF(ISTEXT(Tabla15[[#This Row],[CARRERA]]),Tabla15[[#This Row],[CARRERA]],Tabla15[[#This Row],[STATUS]])</f>
        <v>FIJO</v>
      </c>
      <c r="L949" s="57">
        <v>20000</v>
      </c>
      <c r="M949" s="61"/>
      <c r="N949" s="57">
        <v>608</v>
      </c>
      <c r="O949" s="57">
        <v>574</v>
      </c>
      <c r="P949" s="25">
        <f>Tabla15[[#This Row],[sbruto]]-Tabla15[[#This Row],[ISR]]-Tabla15[[#This Row],[SFS]]-Tabla15[[#This Row],[AFP]]-Tabla15[[#This Row],[sneto]]</f>
        <v>12020.15</v>
      </c>
      <c r="Q949" s="25">
        <v>6797.85</v>
      </c>
      <c r="R949" s="48" t="str">
        <f>_xlfn.XLOOKUP(Tabla15[[#This Row],[cedula]],Tabla8[Numero Documento],Tabla8[Gen])</f>
        <v>M</v>
      </c>
      <c r="S949" s="48" t="str">
        <f>_xlfn.XLOOKUP(Tabla15[[#This Row],[cedula]],Tabla8[Numero Documento],Tabla8[Lugar Funciones Codigo])</f>
        <v>01.83.03.00.00.02</v>
      </c>
    </row>
    <row r="950" spans="1:19" hidden="1">
      <c r="A950" s="48" t="s">
        <v>2539</v>
      </c>
      <c r="B950" s="48" t="s">
        <v>1298</v>
      </c>
      <c r="C950" s="48" t="s">
        <v>2573</v>
      </c>
      <c r="D950" s="48" t="str">
        <f>Tabla15[[#This Row],[cedula]]&amp;Tabla15[[#This Row],[prog]]&amp;LEFT(Tabla15[[#This Row],[TIPO]],3)</f>
        <v>0010554611311FIJ</v>
      </c>
      <c r="E950" s="48" t="s">
        <v>245</v>
      </c>
      <c r="F950" s="48" t="s">
        <v>8</v>
      </c>
      <c r="G950" s="48" t="s">
        <v>241</v>
      </c>
      <c r="H950" s="48" t="s">
        <v>11</v>
      </c>
      <c r="I950" s="73" t="str">
        <f>_xlfn.XLOOKUP(Tabla15[[#This Row],[cedula]],TCARRERA[CEDULA],TCARRERA[CATEGORIA DEL SERVIDOR],0)</f>
        <v>CARRERA ADMINISTRATIVA</v>
      </c>
      <c r="J950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0" s="48" t="str">
        <f>IF(ISTEXT(Tabla15[[#This Row],[CARRERA]]),Tabla15[[#This Row],[CARRERA]],Tabla15[[#This Row],[STATUS]])</f>
        <v>CARRERA ADMINISTRATIVA</v>
      </c>
      <c r="L950" s="57">
        <v>10000</v>
      </c>
      <c r="M950" s="58"/>
      <c r="N950" s="57">
        <v>304</v>
      </c>
      <c r="O950" s="57">
        <v>287</v>
      </c>
      <c r="P950" s="25">
        <f>Tabla15[[#This Row],[sbruto]]-Tabla15[[#This Row],[ISR]]-Tabla15[[#This Row],[SFS]]-Tabla15[[#This Row],[AFP]]-Tabla15[[#This Row],[sneto]]</f>
        <v>125</v>
      </c>
      <c r="Q950" s="25">
        <v>9284</v>
      </c>
      <c r="R950" s="48" t="str">
        <f>_xlfn.XLOOKUP(Tabla15[[#This Row],[cedula]],Tabla8[Numero Documento],Tabla8[Gen])</f>
        <v>F</v>
      </c>
      <c r="S950" s="48" t="str">
        <f>_xlfn.XLOOKUP(Tabla15[[#This Row],[cedula]],Tabla8[Numero Documento],Tabla8[Lugar Funciones Codigo])</f>
        <v>01.83.03.00.00.02</v>
      </c>
    </row>
    <row r="951" spans="1:19" hidden="1">
      <c r="A951" s="48" t="s">
        <v>2539</v>
      </c>
      <c r="B951" s="48" t="s">
        <v>2043</v>
      </c>
      <c r="C951" s="48" t="s">
        <v>2573</v>
      </c>
      <c r="D951" s="48" t="str">
        <f>Tabla15[[#This Row],[cedula]]&amp;Tabla15[[#This Row],[prog]]&amp;LEFT(Tabla15[[#This Row],[TIPO]],3)</f>
        <v>0010170949111FIJ</v>
      </c>
      <c r="E951" s="48" t="s">
        <v>520</v>
      </c>
      <c r="F951" s="48" t="s">
        <v>59</v>
      </c>
      <c r="G951" s="48" t="s">
        <v>489</v>
      </c>
      <c r="H951" s="48" t="s">
        <v>11</v>
      </c>
      <c r="I951" s="73">
        <f>_xlfn.XLOOKUP(Tabla15[[#This Row],[cedula]],TCARRERA[CEDULA],TCARRERA[CATEGORIA DEL SERVIDOR],0)</f>
        <v>0</v>
      </c>
      <c r="J951" s="4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51" s="48" t="str">
        <f>IF(ISTEXT(Tabla15[[#This Row],[CARRERA]]),Tabla15[[#This Row],[CARRERA]],Tabla15[[#This Row],[STATUS]])</f>
        <v>DE LIBRE NOMBRAMIENTO Y REMOCION</v>
      </c>
      <c r="L951" s="57">
        <v>160000</v>
      </c>
      <c r="M951" s="58">
        <v>26218.87</v>
      </c>
      <c r="N951" s="57">
        <v>4864</v>
      </c>
      <c r="O951" s="57">
        <v>4592</v>
      </c>
      <c r="P951" s="25">
        <f>Tabla15[[#This Row],[sbruto]]-Tabla15[[#This Row],[ISR]]-Tabla15[[#This Row],[SFS]]-Tabla15[[#This Row],[AFP]]-Tabla15[[#This Row],[sneto]]</f>
        <v>25</v>
      </c>
      <c r="Q951" s="25">
        <v>124300.13</v>
      </c>
      <c r="R951" s="48" t="str">
        <f>_xlfn.XLOOKUP(Tabla15[[#This Row],[cedula]],Tabla8[Numero Documento],Tabla8[Gen])</f>
        <v>M</v>
      </c>
      <c r="S951" s="48" t="str">
        <f>_xlfn.XLOOKUP(Tabla15[[#This Row],[cedula]],Tabla8[Numero Documento],Tabla8[Lugar Funciones Codigo])</f>
        <v>01.83.03.03</v>
      </c>
    </row>
    <row r="952" spans="1:19" hidden="1">
      <c r="A952" s="48" t="s">
        <v>2539</v>
      </c>
      <c r="B952" s="48" t="s">
        <v>2013</v>
      </c>
      <c r="C952" s="48" t="s">
        <v>2573</v>
      </c>
      <c r="D952" s="48" t="str">
        <f>Tabla15[[#This Row],[cedula]]&amp;Tabla15[[#This Row],[prog]]&amp;LEFT(Tabla15[[#This Row],[TIPO]],3)</f>
        <v>0011760613711FIJ</v>
      </c>
      <c r="E952" s="48" t="s">
        <v>488</v>
      </c>
      <c r="F952" s="48" t="s">
        <v>955</v>
      </c>
      <c r="G952" s="48" t="s">
        <v>489</v>
      </c>
      <c r="H952" s="48" t="s">
        <v>11</v>
      </c>
      <c r="I952" s="73">
        <f>_xlfn.XLOOKUP(Tabla15[[#This Row],[cedula]],TCARRERA[CEDULA],TCARRERA[CATEGORIA DEL SERVIDOR],0)</f>
        <v>0</v>
      </c>
      <c r="J95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52" s="48" t="str">
        <f>IF(ISTEXT(Tabla15[[#This Row],[CARRERA]]),Tabla15[[#This Row],[CARRERA]],Tabla15[[#This Row],[STATUS]])</f>
        <v>FIJO</v>
      </c>
      <c r="L952" s="57">
        <v>150000</v>
      </c>
      <c r="M952" s="61">
        <v>23866.62</v>
      </c>
      <c r="N952" s="57">
        <v>4560</v>
      </c>
      <c r="O952" s="57">
        <v>4305</v>
      </c>
      <c r="P952" s="25">
        <f>Tabla15[[#This Row],[sbruto]]-Tabla15[[#This Row],[ISR]]-Tabla15[[#This Row],[SFS]]-Tabla15[[#This Row],[AFP]]-Tabla15[[#This Row],[sneto]]</f>
        <v>375</v>
      </c>
      <c r="Q952" s="25">
        <v>116893.38</v>
      </c>
      <c r="R952" s="48" t="str">
        <f>_xlfn.XLOOKUP(Tabla15[[#This Row],[cedula]],Tabla8[Numero Documento],Tabla8[Gen])</f>
        <v>M</v>
      </c>
      <c r="S952" s="48" t="str">
        <f>_xlfn.XLOOKUP(Tabla15[[#This Row],[cedula]],Tabla8[Numero Documento],Tabla8[Lugar Funciones Codigo])</f>
        <v>01.83.03.03</v>
      </c>
    </row>
    <row r="953" spans="1:19" hidden="1">
      <c r="A953" s="48" t="s">
        <v>2539</v>
      </c>
      <c r="B953" s="48" t="s">
        <v>1138</v>
      </c>
      <c r="C953" s="48" t="s">
        <v>2573</v>
      </c>
      <c r="D953" s="48" t="str">
        <f>Tabla15[[#This Row],[cedula]]&amp;Tabla15[[#This Row],[prog]]&amp;LEFT(Tabla15[[#This Row],[TIPO]],3)</f>
        <v>0010036804211FIJ</v>
      </c>
      <c r="E953" s="48" t="s">
        <v>270</v>
      </c>
      <c r="F953" s="48" t="s">
        <v>129</v>
      </c>
      <c r="G953" s="48" t="s">
        <v>489</v>
      </c>
      <c r="H953" s="48" t="s">
        <v>11</v>
      </c>
      <c r="I953" s="73" t="str">
        <f>_xlfn.XLOOKUP(Tabla15[[#This Row],[cedula]],TCARRERA[CEDULA],TCARRERA[CATEGORIA DEL SERVIDOR],0)</f>
        <v>CARRERA ADMINISTRATIVA</v>
      </c>
      <c r="J95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53" s="48" t="str">
        <f>IF(ISTEXT(Tabla15[[#This Row],[CARRERA]]),Tabla15[[#This Row],[CARRERA]],Tabla15[[#This Row],[STATUS]])</f>
        <v>CARRERA ADMINISTRATIVA</v>
      </c>
      <c r="L953" s="57">
        <v>100000</v>
      </c>
      <c r="M953" s="61">
        <v>12105.37</v>
      </c>
      <c r="N953" s="57">
        <v>3040</v>
      </c>
      <c r="O953" s="57">
        <v>2870</v>
      </c>
      <c r="P953" s="25">
        <f>Tabla15[[#This Row],[sbruto]]-Tabla15[[#This Row],[ISR]]-Tabla15[[#This Row],[SFS]]-Tabla15[[#This Row],[AFP]]-Tabla15[[#This Row],[sneto]]</f>
        <v>9421</v>
      </c>
      <c r="Q953" s="25">
        <v>72563.63</v>
      </c>
      <c r="R953" s="48" t="str">
        <f>_xlfn.XLOOKUP(Tabla15[[#This Row],[cedula]],Tabla8[Numero Documento],Tabla8[Gen])</f>
        <v>F</v>
      </c>
      <c r="S953" s="48" t="str">
        <f>_xlfn.XLOOKUP(Tabla15[[#This Row],[cedula]],Tabla8[Numero Documento],Tabla8[Lugar Funciones Codigo])</f>
        <v>01.83.03.03</v>
      </c>
    </row>
    <row r="954" spans="1:19" hidden="1">
      <c r="A954" s="48" t="s">
        <v>2539</v>
      </c>
      <c r="B954" s="48" t="s">
        <v>2062</v>
      </c>
      <c r="C954" s="48" t="s">
        <v>2573</v>
      </c>
      <c r="D954" s="48" t="str">
        <f>Tabla15[[#This Row],[cedula]]&amp;Tabla15[[#This Row],[prog]]&amp;LEFT(Tabla15[[#This Row],[TIPO]],3)</f>
        <v>0010100562711FIJ</v>
      </c>
      <c r="E954" s="48" t="s">
        <v>2770</v>
      </c>
      <c r="F954" s="48" t="s">
        <v>32</v>
      </c>
      <c r="G954" s="48" t="s">
        <v>489</v>
      </c>
      <c r="H954" s="48" t="s">
        <v>11</v>
      </c>
      <c r="I954" s="73">
        <f>_xlfn.XLOOKUP(Tabla15[[#This Row],[cedula]],TCARRERA[CEDULA],TCARRERA[CATEGORIA DEL SERVIDOR],0)</f>
        <v>0</v>
      </c>
      <c r="J95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54" s="48" t="str">
        <f>IF(ISTEXT(Tabla15[[#This Row],[CARRERA]]),Tabla15[[#This Row],[CARRERA]],Tabla15[[#This Row],[STATUS]])</f>
        <v>FIJO</v>
      </c>
      <c r="L954" s="57">
        <v>90000</v>
      </c>
      <c r="M954" s="61">
        <v>9753.1200000000008</v>
      </c>
      <c r="N954" s="57">
        <v>2736</v>
      </c>
      <c r="O954" s="57">
        <v>2583</v>
      </c>
      <c r="P954" s="25">
        <f>Tabla15[[#This Row],[sbruto]]-Tabla15[[#This Row],[ISR]]-Tabla15[[#This Row],[SFS]]-Tabla15[[#This Row],[AFP]]-Tabla15[[#This Row],[sneto]]</f>
        <v>25</v>
      </c>
      <c r="Q954" s="25">
        <v>74902.880000000005</v>
      </c>
      <c r="R954" s="48" t="str">
        <f>_xlfn.XLOOKUP(Tabla15[[#This Row],[cedula]],Tabla8[Numero Documento],Tabla8[Gen])</f>
        <v>F</v>
      </c>
      <c r="S954" s="48" t="str">
        <f>_xlfn.XLOOKUP(Tabla15[[#This Row],[cedula]],Tabla8[Numero Documento],Tabla8[Lugar Funciones Codigo])</f>
        <v>01.83.03.03</v>
      </c>
    </row>
    <row r="955" spans="1:19">
      <c r="A955" s="48" t="s">
        <v>2538</v>
      </c>
      <c r="B955" s="48" t="s">
        <v>2542</v>
      </c>
      <c r="C955" s="48" t="s">
        <v>2570</v>
      </c>
      <c r="D955" s="48" t="str">
        <f>Tabla15[[#This Row],[cedula]]&amp;Tabla15[[#This Row],[prog]]&amp;LEFT(Tabla15[[#This Row],[TIPO]],3)</f>
        <v>0010977673201TEM</v>
      </c>
      <c r="E955" s="48" t="s">
        <v>2553</v>
      </c>
      <c r="F955" s="48" t="s">
        <v>100</v>
      </c>
      <c r="G955" s="48" t="s">
        <v>489</v>
      </c>
      <c r="H955" s="48" t="s">
        <v>2795</v>
      </c>
      <c r="I955" s="73">
        <f>_xlfn.XLOOKUP(Tabla15[[#This Row],[cedula]],TCARRERA[CEDULA],TCARRERA[CATEGORIA DEL SERVIDOR],0)</f>
        <v>0</v>
      </c>
      <c r="J95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5" s="48" t="str">
        <f>IF(ISTEXT(Tabla15[[#This Row],[CARRERA]]),Tabla15[[#This Row],[CARRERA]],Tabla15[[#This Row],[STATUS]])</f>
        <v>TEMPORALES</v>
      </c>
      <c r="L955" s="57">
        <v>70000</v>
      </c>
      <c r="M955" s="60">
        <v>5368.48</v>
      </c>
      <c r="N955" s="57">
        <v>2128</v>
      </c>
      <c r="O955" s="57">
        <v>2009</v>
      </c>
      <c r="P955" s="25">
        <f>Tabla15[[#This Row],[sbruto]]-Tabla15[[#This Row],[ISR]]-Tabla15[[#This Row],[SFS]]-Tabla15[[#This Row],[AFP]]-Tabla15[[#This Row],[sneto]]</f>
        <v>25.000000000007276</v>
      </c>
      <c r="Q955" s="25">
        <v>60469.52</v>
      </c>
      <c r="R955" s="48" t="str">
        <f>_xlfn.XLOOKUP(Tabla15[[#This Row],[cedula]],Tabla8[Numero Documento],Tabla8[Gen])</f>
        <v>M</v>
      </c>
      <c r="S955" s="48" t="str">
        <f>_xlfn.XLOOKUP(Tabla15[[#This Row],[cedula]],Tabla8[Numero Documento],Tabla8[Lugar Funciones Codigo])</f>
        <v>01.83.03.03</v>
      </c>
    </row>
    <row r="956" spans="1:19">
      <c r="A956" s="48" t="s">
        <v>2538</v>
      </c>
      <c r="B956" s="48" t="s">
        <v>3095</v>
      </c>
      <c r="C956" s="48" t="s">
        <v>2570</v>
      </c>
      <c r="D956" s="48" t="str">
        <f>Tabla15[[#This Row],[cedula]]&amp;Tabla15[[#This Row],[prog]]&amp;LEFT(Tabla15[[#This Row],[TIPO]],3)</f>
        <v>0011892817501TEM</v>
      </c>
      <c r="E956" s="48" t="s">
        <v>3094</v>
      </c>
      <c r="F956" s="48" t="s">
        <v>1005</v>
      </c>
      <c r="G956" s="48" t="s">
        <v>489</v>
      </c>
      <c r="H956" s="48" t="s">
        <v>2795</v>
      </c>
      <c r="I956" s="73">
        <f>_xlfn.XLOOKUP(Tabla15[[#This Row],[cedula]],TCARRERA[CEDULA],TCARRERA[CATEGORIA DEL SERVIDOR],0)</f>
        <v>0</v>
      </c>
      <c r="J956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6" s="48" t="str">
        <f>IF(ISTEXT(Tabla15[[#This Row],[CARRERA]]),Tabla15[[#This Row],[CARRERA]],Tabla15[[#This Row],[STATUS]])</f>
        <v>TEMPORALES</v>
      </c>
      <c r="L956" s="57">
        <v>65000</v>
      </c>
      <c r="M956" s="59">
        <v>4427.58</v>
      </c>
      <c r="N956" s="57">
        <v>1976</v>
      </c>
      <c r="O956" s="57">
        <v>1865.5</v>
      </c>
      <c r="P956" s="25">
        <f>Tabla15[[#This Row],[sbruto]]-Tabla15[[#This Row],[ISR]]-Tabla15[[#This Row],[SFS]]-Tabla15[[#This Row],[AFP]]-Tabla15[[#This Row],[sneto]]</f>
        <v>25</v>
      </c>
      <c r="Q956" s="25">
        <v>56705.919999999998</v>
      </c>
      <c r="R956" s="48" t="str">
        <f>_xlfn.XLOOKUP(Tabla15[[#This Row],[cedula]],Tabla8[Numero Documento],Tabla8[Gen])</f>
        <v>F</v>
      </c>
      <c r="S956" s="48" t="str">
        <f>_xlfn.XLOOKUP(Tabla15[[#This Row],[cedula]],Tabla8[Numero Documento],Tabla8[Lugar Funciones Codigo])</f>
        <v>01.83.03.03</v>
      </c>
    </row>
    <row r="957" spans="1:19" hidden="1">
      <c r="A957" s="48" t="s">
        <v>2539</v>
      </c>
      <c r="B957" s="48" t="s">
        <v>1104</v>
      </c>
      <c r="C957" s="48" t="s">
        <v>2573</v>
      </c>
      <c r="D957" s="48" t="str">
        <f>Tabla15[[#This Row],[cedula]]&amp;Tabla15[[#This Row],[prog]]&amp;LEFT(Tabla15[[#This Row],[TIPO]],3)</f>
        <v>0010485398111FIJ</v>
      </c>
      <c r="E957" s="48" t="s">
        <v>312</v>
      </c>
      <c r="F957" s="48" t="s">
        <v>108</v>
      </c>
      <c r="G957" s="48" t="s">
        <v>489</v>
      </c>
      <c r="H957" s="48" t="s">
        <v>11</v>
      </c>
      <c r="I957" s="73" t="str">
        <f>_xlfn.XLOOKUP(Tabla15[[#This Row],[cedula]],TCARRERA[CEDULA],TCARRERA[CATEGORIA DEL SERVIDOR],0)</f>
        <v>CARRERA ADMINISTRATIVA</v>
      </c>
      <c r="J95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57" s="48" t="str">
        <f>IF(ISTEXT(Tabla15[[#This Row],[CARRERA]]),Tabla15[[#This Row],[CARRERA]],Tabla15[[#This Row],[STATUS]])</f>
        <v>CARRERA ADMINISTRATIVA</v>
      </c>
      <c r="L957" s="57">
        <v>60000</v>
      </c>
      <c r="M957" s="61">
        <v>3486.68</v>
      </c>
      <c r="N957" s="57">
        <v>1824</v>
      </c>
      <c r="O957" s="57">
        <v>1722</v>
      </c>
      <c r="P957" s="25">
        <f>Tabla15[[#This Row],[sbruto]]-Tabla15[[#This Row],[ISR]]-Tabla15[[#This Row],[SFS]]-Tabla15[[#This Row],[AFP]]-Tabla15[[#This Row],[sneto]]</f>
        <v>75</v>
      </c>
      <c r="Q957" s="25">
        <v>52892.32</v>
      </c>
      <c r="R957" s="48" t="str">
        <f>_xlfn.XLOOKUP(Tabla15[[#This Row],[cedula]],Tabla8[Numero Documento],Tabla8[Gen])</f>
        <v>F</v>
      </c>
      <c r="S957" s="48" t="str">
        <f>_xlfn.XLOOKUP(Tabla15[[#This Row],[cedula]],Tabla8[Numero Documento],Tabla8[Lugar Funciones Codigo])</f>
        <v>01.83.03.03</v>
      </c>
    </row>
    <row r="958" spans="1:19">
      <c r="A958" s="48" t="s">
        <v>2538</v>
      </c>
      <c r="B958" s="48" t="s">
        <v>2325</v>
      </c>
      <c r="C958" s="48" t="s">
        <v>2570</v>
      </c>
      <c r="D958" s="48" t="str">
        <f>Tabla15[[#This Row],[cedula]]&amp;Tabla15[[#This Row],[prog]]&amp;LEFT(Tabla15[[#This Row],[TIPO]],3)</f>
        <v>0020144258901TEM</v>
      </c>
      <c r="E958" s="48" t="s">
        <v>1667</v>
      </c>
      <c r="F958" s="48" t="s">
        <v>100</v>
      </c>
      <c r="G958" s="48" t="s">
        <v>489</v>
      </c>
      <c r="H958" s="48" t="s">
        <v>2795</v>
      </c>
      <c r="I958" s="73">
        <f>_xlfn.XLOOKUP(Tabla15[[#This Row],[cedula]],TCARRERA[CEDULA],TCARRERA[CATEGORIA DEL SERVIDOR],0)</f>
        <v>0</v>
      </c>
      <c r="J958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8" s="48" t="str">
        <f>IF(ISTEXT(Tabla15[[#This Row],[CARRERA]]),Tabla15[[#This Row],[CARRERA]],Tabla15[[#This Row],[STATUS]])</f>
        <v>TEMPORALES</v>
      </c>
      <c r="L958" s="57">
        <v>60000</v>
      </c>
      <c r="M958" s="61">
        <v>3486.68</v>
      </c>
      <c r="N958" s="57">
        <v>1824</v>
      </c>
      <c r="O958" s="57">
        <v>1722</v>
      </c>
      <c r="P958" s="25">
        <f>Tabla15[[#This Row],[sbruto]]-Tabla15[[#This Row],[ISR]]-Tabla15[[#This Row],[SFS]]-Tabla15[[#This Row],[AFP]]-Tabla15[[#This Row],[sneto]]</f>
        <v>25</v>
      </c>
      <c r="Q958" s="25">
        <v>52942.32</v>
      </c>
      <c r="R958" s="48" t="str">
        <f>_xlfn.XLOOKUP(Tabla15[[#This Row],[cedula]],Tabla8[Numero Documento],Tabla8[Gen])</f>
        <v>F</v>
      </c>
      <c r="S958" s="48" t="str">
        <f>_xlfn.XLOOKUP(Tabla15[[#This Row],[cedula]],Tabla8[Numero Documento],Tabla8[Lugar Funciones Codigo])</f>
        <v>01.83.03.03</v>
      </c>
    </row>
    <row r="959" spans="1:19" hidden="1">
      <c r="A959" s="48" t="s">
        <v>2539</v>
      </c>
      <c r="B959" s="48" t="s">
        <v>1283</v>
      </c>
      <c r="C959" s="48" t="s">
        <v>2573</v>
      </c>
      <c r="D959" s="48" t="str">
        <f>Tabla15[[#This Row],[cedula]]&amp;Tabla15[[#This Row],[prog]]&amp;LEFT(Tabla15[[#This Row],[TIPO]],3)</f>
        <v>0010959168511FIJ</v>
      </c>
      <c r="E959" s="48" t="s">
        <v>476</v>
      </c>
      <c r="F959" s="48" t="s">
        <v>477</v>
      </c>
      <c r="G959" s="48" t="s">
        <v>489</v>
      </c>
      <c r="H959" s="48" t="s">
        <v>11</v>
      </c>
      <c r="I959" s="73" t="str">
        <f>_xlfn.XLOOKUP(Tabla15[[#This Row],[cedula]],TCARRERA[CEDULA],TCARRERA[CATEGORIA DEL SERVIDOR],0)</f>
        <v>CARRERA ADMINISTRATIVA</v>
      </c>
      <c r="J95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59" s="48" t="str">
        <f>IF(ISTEXT(Tabla15[[#This Row],[CARRERA]]),Tabla15[[#This Row],[CARRERA]],Tabla15[[#This Row],[STATUS]])</f>
        <v>CARRERA ADMINISTRATIVA</v>
      </c>
      <c r="L959" s="57">
        <v>60000</v>
      </c>
      <c r="M959" s="58">
        <v>3184.19</v>
      </c>
      <c r="N959" s="57">
        <v>1824</v>
      </c>
      <c r="O959" s="57">
        <v>1722</v>
      </c>
      <c r="P959" s="25">
        <f>Tabla15[[#This Row],[sbruto]]-Tabla15[[#This Row],[ISR]]-Tabla15[[#This Row],[SFS]]-Tabla15[[#This Row],[AFP]]-Tabla15[[#This Row],[sneto]]</f>
        <v>21661.229999999996</v>
      </c>
      <c r="Q959" s="25">
        <v>31608.58</v>
      </c>
      <c r="R959" s="48" t="str">
        <f>_xlfn.XLOOKUP(Tabla15[[#This Row],[cedula]],Tabla8[Numero Documento],Tabla8[Gen])</f>
        <v>F</v>
      </c>
      <c r="S959" s="48" t="str">
        <f>_xlfn.XLOOKUP(Tabla15[[#This Row],[cedula]],Tabla8[Numero Documento],Tabla8[Lugar Funciones Codigo])</f>
        <v>01.83.03.03</v>
      </c>
    </row>
    <row r="960" spans="1:19">
      <c r="A960" s="48" t="s">
        <v>2538</v>
      </c>
      <c r="B960" s="48" t="s">
        <v>2376</v>
      </c>
      <c r="C960" s="48" t="s">
        <v>2570</v>
      </c>
      <c r="D960" s="48" t="str">
        <f>Tabla15[[#This Row],[cedula]]&amp;Tabla15[[#This Row],[prog]]&amp;LEFT(Tabla15[[#This Row],[TIPO]],3)</f>
        <v>0010153506001TEM</v>
      </c>
      <c r="E960" s="48" t="s">
        <v>2682</v>
      </c>
      <c r="F960" s="48" t="s">
        <v>1517</v>
      </c>
      <c r="G960" s="48" t="s">
        <v>489</v>
      </c>
      <c r="H960" s="48" t="s">
        <v>2795</v>
      </c>
      <c r="I960" s="73">
        <f>_xlfn.XLOOKUP(Tabla15[[#This Row],[cedula]],TCARRERA[CEDULA],TCARRERA[CATEGORIA DEL SERVIDOR],0)</f>
        <v>0</v>
      </c>
      <c r="J960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0" s="48" t="str">
        <f>IF(ISTEXT(Tabla15[[#This Row],[CARRERA]]),Tabla15[[#This Row],[CARRERA]],Tabla15[[#This Row],[STATUS]])</f>
        <v>TEMPORALES</v>
      </c>
      <c r="L960" s="57">
        <v>55000</v>
      </c>
      <c r="M960" s="61">
        <v>2559.6799999999998</v>
      </c>
      <c r="N960" s="57">
        <v>1672</v>
      </c>
      <c r="O960" s="57">
        <v>1578.5</v>
      </c>
      <c r="P960" s="25">
        <f>Tabla15[[#This Row],[sbruto]]-Tabla15[[#This Row],[ISR]]-Tabla15[[#This Row],[SFS]]-Tabla15[[#This Row],[AFP]]-Tabla15[[#This Row],[sneto]]</f>
        <v>25</v>
      </c>
      <c r="Q960" s="25">
        <v>49164.82</v>
      </c>
      <c r="R960" s="48" t="str">
        <f>_xlfn.XLOOKUP(Tabla15[[#This Row],[cedula]],Tabla8[Numero Documento],Tabla8[Gen])</f>
        <v>F</v>
      </c>
      <c r="S960" s="48" t="str">
        <f>_xlfn.XLOOKUP(Tabla15[[#This Row],[cedula]],Tabla8[Numero Documento],Tabla8[Lugar Funciones Codigo])</f>
        <v>01.83.03.03</v>
      </c>
    </row>
    <row r="961" spans="1:19">
      <c r="A961" s="48" t="s">
        <v>2538</v>
      </c>
      <c r="B961" s="48" t="s">
        <v>2388</v>
      </c>
      <c r="C961" s="48" t="s">
        <v>2570</v>
      </c>
      <c r="D961" s="48" t="str">
        <f>Tabla15[[#This Row],[cedula]]&amp;Tabla15[[#This Row],[prog]]&amp;LEFT(Tabla15[[#This Row],[TIPO]],3)</f>
        <v>2260002385101TEM</v>
      </c>
      <c r="E961" s="48" t="s">
        <v>1727</v>
      </c>
      <c r="F961" s="48" t="s">
        <v>1005</v>
      </c>
      <c r="G961" s="48" t="s">
        <v>489</v>
      </c>
      <c r="H961" s="48" t="s">
        <v>2795</v>
      </c>
      <c r="I961" s="73">
        <f>_xlfn.XLOOKUP(Tabla15[[#This Row],[cedula]],TCARRERA[CEDULA],TCARRERA[CATEGORIA DEL SERVIDOR],0)</f>
        <v>0</v>
      </c>
      <c r="J961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1" s="48" t="str">
        <f>IF(ISTEXT(Tabla15[[#This Row],[CARRERA]]),Tabla15[[#This Row],[CARRERA]],Tabla15[[#This Row],[STATUS]])</f>
        <v>TEMPORALES</v>
      </c>
      <c r="L961" s="57">
        <v>55000</v>
      </c>
      <c r="M961" s="58">
        <v>2559.6799999999998</v>
      </c>
      <c r="N961" s="57">
        <v>1672</v>
      </c>
      <c r="O961" s="57">
        <v>1578.5</v>
      </c>
      <c r="P961" s="25">
        <f>Tabla15[[#This Row],[sbruto]]-Tabla15[[#This Row],[ISR]]-Tabla15[[#This Row],[SFS]]-Tabla15[[#This Row],[AFP]]-Tabla15[[#This Row],[sneto]]</f>
        <v>25</v>
      </c>
      <c r="Q961" s="25">
        <v>49164.82</v>
      </c>
      <c r="R961" s="48" t="str">
        <f>_xlfn.XLOOKUP(Tabla15[[#This Row],[cedula]],Tabla8[Numero Documento],Tabla8[Gen])</f>
        <v>F</v>
      </c>
      <c r="S961" s="48" t="str">
        <f>_xlfn.XLOOKUP(Tabla15[[#This Row],[cedula]],Tabla8[Numero Documento],Tabla8[Lugar Funciones Codigo])</f>
        <v>01.83.03.03</v>
      </c>
    </row>
    <row r="962" spans="1:19" hidden="1">
      <c r="A962" s="48" t="s">
        <v>2539</v>
      </c>
      <c r="B962" s="48" t="s">
        <v>1214</v>
      </c>
      <c r="C962" s="48" t="s">
        <v>2573</v>
      </c>
      <c r="D962" s="48" t="str">
        <f>Tabla15[[#This Row],[cedula]]&amp;Tabla15[[#This Row],[prog]]&amp;LEFT(Tabla15[[#This Row],[TIPO]],3)</f>
        <v>0011233642511FIJ</v>
      </c>
      <c r="E962" s="48" t="s">
        <v>504</v>
      </c>
      <c r="F962" s="48" t="s">
        <v>412</v>
      </c>
      <c r="G962" s="48" t="s">
        <v>489</v>
      </c>
      <c r="H962" s="48" t="s">
        <v>11</v>
      </c>
      <c r="I962" s="73" t="str">
        <f>_xlfn.XLOOKUP(Tabla15[[#This Row],[cedula]],TCARRERA[CEDULA],TCARRERA[CATEGORIA DEL SERVIDOR],0)</f>
        <v>CARRERA ADMINISTRATIVA</v>
      </c>
      <c r="J96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62" s="48" t="str">
        <f>IF(ISTEXT(Tabla15[[#This Row],[CARRERA]]),Tabla15[[#This Row],[CARRERA]],Tabla15[[#This Row],[STATUS]])</f>
        <v>CARRERA ADMINISTRATIVA</v>
      </c>
      <c r="L962" s="57">
        <v>50000</v>
      </c>
      <c r="M962" s="61">
        <v>1627.13</v>
      </c>
      <c r="N962" s="57">
        <v>1520</v>
      </c>
      <c r="O962" s="57">
        <v>1435</v>
      </c>
      <c r="P962" s="25">
        <f>Tabla15[[#This Row],[sbruto]]-Tabla15[[#This Row],[ISR]]-Tabla15[[#This Row],[SFS]]-Tabla15[[#This Row],[AFP]]-Tabla15[[#This Row],[sneto]]</f>
        <v>21758.880000000001</v>
      </c>
      <c r="Q962" s="25">
        <v>23658.99</v>
      </c>
      <c r="R962" s="48" t="str">
        <f>_xlfn.XLOOKUP(Tabla15[[#This Row],[cedula]],Tabla8[Numero Documento],Tabla8[Gen])</f>
        <v>F</v>
      </c>
      <c r="S962" s="48" t="str">
        <f>_xlfn.XLOOKUP(Tabla15[[#This Row],[cedula]],Tabla8[Numero Documento],Tabla8[Lugar Funciones Codigo])</f>
        <v>01.83.03.03</v>
      </c>
    </row>
    <row r="963" spans="1:19" hidden="1">
      <c r="A963" s="48" t="s">
        <v>2539</v>
      </c>
      <c r="B963" s="48" t="s">
        <v>1119</v>
      </c>
      <c r="C963" s="48" t="s">
        <v>2573</v>
      </c>
      <c r="D963" s="48" t="str">
        <f>Tabla15[[#This Row],[cedula]]&amp;Tabla15[[#This Row],[prog]]&amp;LEFT(Tabla15[[#This Row],[TIPO]],3)</f>
        <v>0011417563111FIJ</v>
      </c>
      <c r="E963" s="48" t="s">
        <v>226</v>
      </c>
      <c r="F963" s="48" t="s">
        <v>228</v>
      </c>
      <c r="G963" s="48" t="s">
        <v>489</v>
      </c>
      <c r="H963" s="48" t="s">
        <v>11</v>
      </c>
      <c r="I963" s="73" t="str">
        <f>_xlfn.XLOOKUP(Tabla15[[#This Row],[cedula]],TCARRERA[CEDULA],TCARRERA[CATEGORIA DEL SERVIDOR],0)</f>
        <v>CARRERA ADMINISTRATIVA</v>
      </c>
      <c r="J96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48" t="str">
        <f>IF(ISTEXT(Tabla15[[#This Row],[CARRERA]]),Tabla15[[#This Row],[CARRERA]],Tabla15[[#This Row],[STATUS]])</f>
        <v>CARRERA ADMINISTRATIVA</v>
      </c>
      <c r="L963" s="57">
        <v>50000</v>
      </c>
      <c r="M963" s="60">
        <v>1854</v>
      </c>
      <c r="N963" s="57">
        <v>1520</v>
      </c>
      <c r="O963" s="57">
        <v>1435</v>
      </c>
      <c r="P963" s="25">
        <f>Tabla15[[#This Row],[sbruto]]-Tabla15[[#This Row],[ISR]]-Tabla15[[#This Row],[SFS]]-Tabla15[[#This Row],[AFP]]-Tabla15[[#This Row],[sneto]]</f>
        <v>29381.809999999998</v>
      </c>
      <c r="Q963" s="25">
        <v>15809.19</v>
      </c>
      <c r="R963" s="48" t="str">
        <f>_xlfn.XLOOKUP(Tabla15[[#This Row],[cedula]],Tabla8[Numero Documento],Tabla8[Gen])</f>
        <v>M</v>
      </c>
      <c r="S963" s="48" t="str">
        <f>_xlfn.XLOOKUP(Tabla15[[#This Row],[cedula]],Tabla8[Numero Documento],Tabla8[Lugar Funciones Codigo])</f>
        <v>01.83.03.03</v>
      </c>
    </row>
    <row r="964" spans="1:19" hidden="1">
      <c r="A964" s="48" t="s">
        <v>2539</v>
      </c>
      <c r="B964" s="48" t="s">
        <v>2017</v>
      </c>
      <c r="C964" s="48" t="s">
        <v>2573</v>
      </c>
      <c r="D964" s="48" t="str">
        <f>Tabla15[[#This Row],[cedula]]&amp;Tabla15[[#This Row],[prog]]&amp;LEFT(Tabla15[[#This Row],[TIPO]],3)</f>
        <v>0010261337911FIJ</v>
      </c>
      <c r="E964" s="48" t="s">
        <v>495</v>
      </c>
      <c r="F964" s="48" t="s">
        <v>254</v>
      </c>
      <c r="G964" s="48" t="s">
        <v>489</v>
      </c>
      <c r="H964" s="48" t="s">
        <v>11</v>
      </c>
      <c r="I964" s="73">
        <f>_xlfn.XLOOKUP(Tabla15[[#This Row],[cedula]],TCARRERA[CEDULA],TCARRERA[CATEGORIA DEL SERVIDOR],0)</f>
        <v>0</v>
      </c>
      <c r="J96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48" t="str">
        <f>IF(ISTEXT(Tabla15[[#This Row],[CARRERA]]),Tabla15[[#This Row],[CARRERA]],Tabla15[[#This Row],[STATUS]])</f>
        <v>FIJO</v>
      </c>
      <c r="L964" s="57">
        <v>49116</v>
      </c>
      <c r="M964" s="61">
        <v>1729.24</v>
      </c>
      <c r="N964" s="57">
        <v>1493.13</v>
      </c>
      <c r="O964" s="57">
        <v>1409.63</v>
      </c>
      <c r="P964" s="25">
        <f>Tabla15[[#This Row],[sbruto]]-Tabla15[[#This Row],[ISR]]-Tabla15[[#This Row],[SFS]]-Tabla15[[#This Row],[AFP]]-Tabla15[[#This Row],[sneto]]</f>
        <v>25.000000000007276</v>
      </c>
      <c r="Q964" s="25">
        <v>44459</v>
      </c>
      <c r="R964" s="48" t="str">
        <f>_xlfn.XLOOKUP(Tabla15[[#This Row],[cedula]],Tabla8[Numero Documento],Tabla8[Gen])</f>
        <v>F</v>
      </c>
      <c r="S964" s="48" t="str">
        <f>_xlfn.XLOOKUP(Tabla15[[#This Row],[cedula]],Tabla8[Numero Documento],Tabla8[Lugar Funciones Codigo])</f>
        <v>01.83.03.03</v>
      </c>
    </row>
    <row r="965" spans="1:19">
      <c r="A965" s="48" t="s">
        <v>2538</v>
      </c>
      <c r="B965" s="48" t="s">
        <v>3003</v>
      </c>
      <c r="C965" s="48" t="s">
        <v>2570</v>
      </c>
      <c r="D965" s="48" t="str">
        <f>Tabla15[[#This Row],[cedula]]&amp;Tabla15[[#This Row],[prog]]&amp;LEFT(Tabla15[[#This Row],[TIPO]],3)</f>
        <v>0011494758301TEM</v>
      </c>
      <c r="E965" s="48" t="s">
        <v>3002</v>
      </c>
      <c r="F965" s="48" t="s">
        <v>1542</v>
      </c>
      <c r="G965" s="48" t="s">
        <v>489</v>
      </c>
      <c r="H965" s="48" t="s">
        <v>2795</v>
      </c>
      <c r="I965" s="73">
        <f>_xlfn.XLOOKUP(Tabla15[[#This Row],[cedula]],TCARRERA[CEDULA],TCARRERA[CATEGORIA DEL SERVIDOR],0)</f>
        <v>0</v>
      </c>
      <c r="J96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5" s="48" t="str">
        <f>IF(ISTEXT(Tabla15[[#This Row],[CARRERA]]),Tabla15[[#This Row],[CARRERA]],Tabla15[[#This Row],[STATUS]])</f>
        <v>TEMPORALES</v>
      </c>
      <c r="L965" s="57">
        <v>45000</v>
      </c>
      <c r="M965" s="59">
        <v>1148.33</v>
      </c>
      <c r="N965" s="57">
        <v>1368</v>
      </c>
      <c r="O965" s="57">
        <v>1291.5</v>
      </c>
      <c r="P965" s="25">
        <f>Tabla15[[#This Row],[sbruto]]-Tabla15[[#This Row],[ISR]]-Tabla15[[#This Row],[SFS]]-Tabla15[[#This Row],[AFP]]-Tabla15[[#This Row],[sneto]]</f>
        <v>25</v>
      </c>
      <c r="Q965" s="25">
        <v>41167.17</v>
      </c>
      <c r="R965" s="48" t="str">
        <f>_xlfn.XLOOKUP(Tabla15[[#This Row],[cedula]],Tabla8[Numero Documento],Tabla8[Gen])</f>
        <v>F</v>
      </c>
      <c r="S965" s="48" t="str">
        <f>_xlfn.XLOOKUP(Tabla15[[#This Row],[cedula]],Tabla8[Numero Documento],Tabla8[Lugar Funciones Codigo])</f>
        <v>01.83.03.03</v>
      </c>
    </row>
    <row r="966" spans="1:19">
      <c r="A966" s="48" t="s">
        <v>2538</v>
      </c>
      <c r="B966" s="48" t="s">
        <v>2377</v>
      </c>
      <c r="C966" s="48" t="s">
        <v>2570</v>
      </c>
      <c r="D966" s="48" t="str">
        <f>Tabla15[[#This Row],[cedula]]&amp;Tabla15[[#This Row],[prog]]&amp;LEFT(Tabla15[[#This Row],[TIPO]],3)</f>
        <v>4022092804401TEM</v>
      </c>
      <c r="E966" s="48" t="s">
        <v>1589</v>
      </c>
      <c r="F966" s="48" t="s">
        <v>1542</v>
      </c>
      <c r="G966" s="48" t="s">
        <v>489</v>
      </c>
      <c r="H966" s="48" t="s">
        <v>2795</v>
      </c>
      <c r="I966" s="73">
        <f>_xlfn.XLOOKUP(Tabla15[[#This Row],[cedula]],TCARRERA[CEDULA],TCARRERA[CATEGORIA DEL SERVIDOR],0)</f>
        <v>0</v>
      </c>
      <c r="J966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6" s="48" t="str">
        <f>IF(ISTEXT(Tabla15[[#This Row],[CARRERA]]),Tabla15[[#This Row],[CARRERA]],Tabla15[[#This Row],[STATUS]])</f>
        <v>TEMPORALES</v>
      </c>
      <c r="L966" s="57">
        <v>45000</v>
      </c>
      <c r="M966" s="59">
        <v>1148.33</v>
      </c>
      <c r="N966" s="57">
        <v>1368</v>
      </c>
      <c r="O966" s="57">
        <v>1291.5</v>
      </c>
      <c r="P966" s="25">
        <f>Tabla15[[#This Row],[sbruto]]-Tabla15[[#This Row],[ISR]]-Tabla15[[#This Row],[SFS]]-Tabla15[[#This Row],[AFP]]-Tabla15[[#This Row],[sneto]]</f>
        <v>25</v>
      </c>
      <c r="Q966" s="25">
        <v>41167.17</v>
      </c>
      <c r="R966" s="48" t="str">
        <f>_xlfn.XLOOKUP(Tabla15[[#This Row],[cedula]],Tabla8[Numero Documento],Tabla8[Gen])</f>
        <v>M</v>
      </c>
      <c r="S966" s="48" t="str">
        <f>_xlfn.XLOOKUP(Tabla15[[#This Row],[cedula]],Tabla8[Numero Documento],Tabla8[Lugar Funciones Codigo])</f>
        <v>01.83.03.03</v>
      </c>
    </row>
    <row r="967" spans="1:19">
      <c r="A967" s="48" t="s">
        <v>2538</v>
      </c>
      <c r="B967" s="48" t="s">
        <v>3127</v>
      </c>
      <c r="C967" s="48" t="s">
        <v>2570</v>
      </c>
      <c r="D967" s="48" t="str">
        <f>Tabla15[[#This Row],[cedula]]&amp;Tabla15[[#This Row],[prog]]&amp;LEFT(Tabla15[[#This Row],[TIPO]],3)</f>
        <v>0011425850201TEM</v>
      </c>
      <c r="E967" s="48" t="s">
        <v>3126</v>
      </c>
      <c r="F967" s="48" t="s">
        <v>256</v>
      </c>
      <c r="G967" s="48" t="s">
        <v>489</v>
      </c>
      <c r="H967" s="48" t="s">
        <v>2795</v>
      </c>
      <c r="I967" s="73">
        <f>_xlfn.XLOOKUP(Tabla15[[#This Row],[cedula]],TCARRERA[CEDULA],TCARRERA[CATEGORIA DEL SERVIDOR],0)</f>
        <v>0</v>
      </c>
      <c r="J967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7" s="48" t="str">
        <f>IF(ISTEXT(Tabla15[[#This Row],[CARRERA]]),Tabla15[[#This Row],[CARRERA]],Tabla15[[#This Row],[STATUS]])</f>
        <v>TEMPORALES</v>
      </c>
      <c r="L967" s="57">
        <v>40000</v>
      </c>
      <c r="M967" s="61">
        <v>442.65</v>
      </c>
      <c r="N967" s="57">
        <v>1216</v>
      </c>
      <c r="O967" s="57">
        <v>1148</v>
      </c>
      <c r="P967" s="25">
        <f>Tabla15[[#This Row],[sbruto]]-Tabla15[[#This Row],[ISR]]-Tabla15[[#This Row],[SFS]]-Tabla15[[#This Row],[AFP]]-Tabla15[[#This Row],[sneto]]</f>
        <v>25</v>
      </c>
      <c r="Q967" s="25">
        <v>37168.35</v>
      </c>
      <c r="R967" s="48" t="str">
        <f>_xlfn.XLOOKUP(Tabla15[[#This Row],[cedula]],Tabla8[Numero Documento],Tabla8[Gen])</f>
        <v>F</v>
      </c>
      <c r="S967" s="48" t="str">
        <f>_xlfn.XLOOKUP(Tabla15[[#This Row],[cedula]],Tabla8[Numero Documento],Tabla8[Lugar Funciones Codigo])</f>
        <v>01.83.03.03</v>
      </c>
    </row>
    <row r="968" spans="1:19">
      <c r="A968" s="48" t="s">
        <v>2538</v>
      </c>
      <c r="B968" s="48" t="s">
        <v>2896</v>
      </c>
      <c r="C968" s="48" t="s">
        <v>2570</v>
      </c>
      <c r="D968" s="48" t="str">
        <f>Tabla15[[#This Row],[cedula]]&amp;Tabla15[[#This Row],[prog]]&amp;LEFT(Tabla15[[#This Row],[TIPO]],3)</f>
        <v>4022577026801TEM</v>
      </c>
      <c r="E968" s="48" t="s">
        <v>2895</v>
      </c>
      <c r="F968" s="48" t="s">
        <v>1542</v>
      </c>
      <c r="G968" s="48" t="s">
        <v>489</v>
      </c>
      <c r="H968" s="48" t="s">
        <v>2795</v>
      </c>
      <c r="I968" s="73">
        <f>_xlfn.XLOOKUP(Tabla15[[#This Row],[cedula]],TCARRERA[CEDULA],TCARRERA[CATEGORIA DEL SERVIDOR],0)</f>
        <v>0</v>
      </c>
      <c r="J968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8" s="48" t="str">
        <f>IF(ISTEXT(Tabla15[[#This Row],[CARRERA]]),Tabla15[[#This Row],[CARRERA]],Tabla15[[#This Row],[STATUS]])</f>
        <v>TEMPORALES</v>
      </c>
      <c r="L968" s="57">
        <v>36000</v>
      </c>
      <c r="M968" s="58"/>
      <c r="N968" s="57">
        <v>1094.4000000000001</v>
      </c>
      <c r="O968" s="57">
        <v>1033.2</v>
      </c>
      <c r="P968" s="25">
        <f>Tabla15[[#This Row],[sbruto]]-Tabla15[[#This Row],[ISR]]-Tabla15[[#This Row],[SFS]]-Tabla15[[#This Row],[AFP]]-Tabla15[[#This Row],[sneto]]</f>
        <v>25</v>
      </c>
      <c r="Q968" s="25">
        <v>33847.4</v>
      </c>
      <c r="R968" s="48" t="str">
        <f>_xlfn.XLOOKUP(Tabla15[[#This Row],[cedula]],Tabla8[Numero Documento],Tabla8[Gen])</f>
        <v>F</v>
      </c>
      <c r="S968" s="48" t="str">
        <f>_xlfn.XLOOKUP(Tabla15[[#This Row],[cedula]],Tabla8[Numero Documento],Tabla8[Lugar Funciones Codigo])</f>
        <v>01.83.03.03</v>
      </c>
    </row>
    <row r="969" spans="1:19">
      <c r="A969" s="48" t="s">
        <v>2538</v>
      </c>
      <c r="B969" s="48" t="s">
        <v>2928</v>
      </c>
      <c r="C969" s="48" t="s">
        <v>2570</v>
      </c>
      <c r="D969" s="48" t="str">
        <f>Tabla15[[#This Row],[cedula]]&amp;Tabla15[[#This Row],[prog]]&amp;LEFT(Tabla15[[#This Row],[TIPO]],3)</f>
        <v>4022351984001TEM</v>
      </c>
      <c r="E969" s="48" t="s">
        <v>2927</v>
      </c>
      <c r="F969" s="48" t="s">
        <v>1542</v>
      </c>
      <c r="G969" s="48" t="s">
        <v>489</v>
      </c>
      <c r="H969" s="48" t="s">
        <v>2795</v>
      </c>
      <c r="I969" s="73">
        <f>_xlfn.XLOOKUP(Tabla15[[#This Row],[cedula]],TCARRERA[CEDULA],TCARRERA[CATEGORIA DEL SERVIDOR],0)</f>
        <v>0</v>
      </c>
      <c r="J969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9" s="48" t="str">
        <f>IF(ISTEXT(Tabla15[[#This Row],[CARRERA]]),Tabla15[[#This Row],[CARRERA]],Tabla15[[#This Row],[STATUS]])</f>
        <v>TEMPORALES</v>
      </c>
      <c r="L969" s="57">
        <v>36000</v>
      </c>
      <c r="M969" s="61"/>
      <c r="N969" s="60">
        <v>1094.4000000000001</v>
      </c>
      <c r="O969" s="60">
        <v>1033.2</v>
      </c>
      <c r="P969" s="25">
        <f>Tabla15[[#This Row],[sbruto]]-Tabla15[[#This Row],[ISR]]-Tabla15[[#This Row],[SFS]]-Tabla15[[#This Row],[AFP]]-Tabla15[[#This Row],[sneto]]</f>
        <v>25</v>
      </c>
      <c r="Q969" s="25">
        <v>33847.4</v>
      </c>
      <c r="R969" s="48" t="str">
        <f>_xlfn.XLOOKUP(Tabla15[[#This Row],[cedula]],Tabla8[Numero Documento],Tabla8[Gen])</f>
        <v>M</v>
      </c>
      <c r="S969" s="48" t="str">
        <f>_xlfn.XLOOKUP(Tabla15[[#This Row],[cedula]],Tabla8[Numero Documento],Tabla8[Lugar Funciones Codigo])</f>
        <v>01.83.03.03</v>
      </c>
    </row>
    <row r="970" spans="1:19" hidden="1">
      <c r="A970" s="48" t="s">
        <v>2539</v>
      </c>
      <c r="B970" s="48" t="s">
        <v>1230</v>
      </c>
      <c r="C970" s="48" t="s">
        <v>2573</v>
      </c>
      <c r="D970" s="48" t="str">
        <f>Tabla15[[#This Row],[cedula]]&amp;Tabla15[[#This Row],[prog]]&amp;LEFT(Tabla15[[#This Row],[TIPO]],3)</f>
        <v>0010013223211FIJ</v>
      </c>
      <c r="E970" s="48" t="s">
        <v>517</v>
      </c>
      <c r="F970" s="48" t="s">
        <v>30</v>
      </c>
      <c r="G970" s="48" t="s">
        <v>489</v>
      </c>
      <c r="H970" s="48" t="s">
        <v>11</v>
      </c>
      <c r="I970" s="73" t="str">
        <f>_xlfn.XLOOKUP(Tabla15[[#This Row],[cedula]],TCARRERA[CEDULA],TCARRERA[CATEGORIA DEL SERVIDOR],0)</f>
        <v>CARRERA ADMINISTRATIVA</v>
      </c>
      <c r="J970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0" s="48" t="str">
        <f>IF(ISTEXT(Tabla15[[#This Row],[CARRERA]]),Tabla15[[#This Row],[CARRERA]],Tabla15[[#This Row],[STATUS]])</f>
        <v>CARRERA ADMINISTRATIVA</v>
      </c>
      <c r="L970" s="57">
        <v>36000</v>
      </c>
      <c r="M970" s="59"/>
      <c r="N970" s="57">
        <v>1094.4000000000001</v>
      </c>
      <c r="O970" s="57">
        <v>1033.2</v>
      </c>
      <c r="P970" s="25">
        <f>Tabla15[[#This Row],[sbruto]]-Tabla15[[#This Row],[ISR]]-Tabla15[[#This Row],[SFS]]-Tabla15[[#This Row],[AFP]]-Tabla15[[#This Row],[sneto]]</f>
        <v>1501</v>
      </c>
      <c r="Q970" s="25">
        <v>32371.4</v>
      </c>
      <c r="R970" s="48" t="str">
        <f>_xlfn.XLOOKUP(Tabla15[[#This Row],[cedula]],Tabla8[Numero Documento],Tabla8[Gen])</f>
        <v>M</v>
      </c>
      <c r="S970" s="48" t="str">
        <f>_xlfn.XLOOKUP(Tabla15[[#This Row],[cedula]],Tabla8[Numero Documento],Tabla8[Lugar Funciones Codigo])</f>
        <v>01.83.03.03</v>
      </c>
    </row>
    <row r="971" spans="1:19">
      <c r="A971" s="48" t="s">
        <v>2538</v>
      </c>
      <c r="B971" s="48" t="s">
        <v>3105</v>
      </c>
      <c r="C971" s="48" t="s">
        <v>2570</v>
      </c>
      <c r="D971" s="48" t="str">
        <f>Tabla15[[#This Row],[cedula]]&amp;Tabla15[[#This Row],[prog]]&amp;LEFT(Tabla15[[#This Row],[TIPO]],3)</f>
        <v>4022202892601TEM</v>
      </c>
      <c r="E971" s="48" t="s">
        <v>3104</v>
      </c>
      <c r="F971" s="48" t="s">
        <v>1542</v>
      </c>
      <c r="G971" s="48" t="s">
        <v>489</v>
      </c>
      <c r="H971" s="48" t="s">
        <v>2795</v>
      </c>
      <c r="I971" s="73">
        <f>_xlfn.XLOOKUP(Tabla15[[#This Row],[cedula]],TCARRERA[CEDULA],TCARRERA[CATEGORIA DEL SERVIDOR],0)</f>
        <v>0</v>
      </c>
      <c r="J971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1" s="48" t="str">
        <f>IF(ISTEXT(Tabla15[[#This Row],[CARRERA]]),Tabla15[[#This Row],[CARRERA]],Tabla15[[#This Row],[STATUS]])</f>
        <v>TEMPORALES</v>
      </c>
      <c r="L971" s="57">
        <v>36000</v>
      </c>
      <c r="M971" s="60"/>
      <c r="N971" s="57">
        <v>1094.4000000000001</v>
      </c>
      <c r="O971" s="57">
        <v>1033.2</v>
      </c>
      <c r="P971" s="25">
        <f>Tabla15[[#This Row],[sbruto]]-Tabla15[[#This Row],[ISR]]-Tabla15[[#This Row],[SFS]]-Tabla15[[#This Row],[AFP]]-Tabla15[[#This Row],[sneto]]</f>
        <v>25</v>
      </c>
      <c r="Q971" s="25">
        <v>33847.4</v>
      </c>
      <c r="R971" s="48" t="str">
        <f>_xlfn.XLOOKUP(Tabla15[[#This Row],[cedula]],Tabla8[Numero Documento],Tabla8[Gen])</f>
        <v>M</v>
      </c>
      <c r="S971" s="48" t="str">
        <f>_xlfn.XLOOKUP(Tabla15[[#This Row],[cedula]],Tabla8[Numero Documento],Tabla8[Lugar Funciones Codigo])</f>
        <v>01.83.03.03</v>
      </c>
    </row>
    <row r="972" spans="1:19" hidden="1">
      <c r="A972" s="48" t="s">
        <v>2539</v>
      </c>
      <c r="B972" s="48" t="s">
        <v>1202</v>
      </c>
      <c r="C972" s="48" t="s">
        <v>2573</v>
      </c>
      <c r="D972" s="48" t="str">
        <f>Tabla15[[#This Row],[cedula]]&amp;Tabla15[[#This Row],[prog]]&amp;LEFT(Tabla15[[#This Row],[TIPO]],3)</f>
        <v>0010986297911FIJ</v>
      </c>
      <c r="E972" s="48" t="s">
        <v>500</v>
      </c>
      <c r="F972" s="48" t="s">
        <v>501</v>
      </c>
      <c r="G972" s="48" t="s">
        <v>489</v>
      </c>
      <c r="H972" s="48" t="s">
        <v>11</v>
      </c>
      <c r="I972" s="73" t="str">
        <f>_xlfn.XLOOKUP(Tabla15[[#This Row],[cedula]],TCARRERA[CEDULA],TCARRERA[CATEGORIA DEL SERVIDOR],0)</f>
        <v>CARRERA ADMINISTRATIVA</v>
      </c>
      <c r="J97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72" s="48" t="str">
        <f>IF(ISTEXT(Tabla15[[#This Row],[CARRERA]]),Tabla15[[#This Row],[CARRERA]],Tabla15[[#This Row],[STATUS]])</f>
        <v>CARRERA ADMINISTRATIVA</v>
      </c>
      <c r="L972" s="57">
        <v>35000</v>
      </c>
      <c r="M972" s="61"/>
      <c r="N972" s="60">
        <v>1064</v>
      </c>
      <c r="O972" s="60">
        <v>1004.5</v>
      </c>
      <c r="P972" s="25">
        <f>Tabla15[[#This Row],[sbruto]]-Tabla15[[#This Row],[ISR]]-Tabla15[[#This Row],[SFS]]-Tabla15[[#This Row],[AFP]]-Tabla15[[#This Row],[sneto]]</f>
        <v>20794</v>
      </c>
      <c r="Q972" s="25">
        <v>12137.5</v>
      </c>
      <c r="R972" s="48" t="str">
        <f>_xlfn.XLOOKUP(Tabla15[[#This Row],[cedula]],Tabla8[Numero Documento],Tabla8[Gen])</f>
        <v>F</v>
      </c>
      <c r="S972" s="48" t="str">
        <f>_xlfn.XLOOKUP(Tabla15[[#This Row],[cedula]],Tabla8[Numero Documento],Tabla8[Lugar Funciones Codigo])</f>
        <v>01.83.03.03</v>
      </c>
    </row>
    <row r="973" spans="1:19" hidden="1">
      <c r="A973" s="48" t="s">
        <v>2539</v>
      </c>
      <c r="B973" s="48" t="s">
        <v>2022</v>
      </c>
      <c r="C973" s="48" t="s">
        <v>2573</v>
      </c>
      <c r="D973" s="48" t="str">
        <f>Tabla15[[#This Row],[cedula]]&amp;Tabla15[[#This Row],[prog]]&amp;LEFT(Tabla15[[#This Row],[TIPO]],3)</f>
        <v>4022106839411FIJ</v>
      </c>
      <c r="E973" s="48" t="s">
        <v>1590</v>
      </c>
      <c r="F973" s="48" t="s">
        <v>360</v>
      </c>
      <c r="G973" s="48" t="s">
        <v>489</v>
      </c>
      <c r="H973" s="48" t="s">
        <v>11</v>
      </c>
      <c r="I973" s="73">
        <f>_xlfn.XLOOKUP(Tabla15[[#This Row],[cedula]],TCARRERA[CEDULA],TCARRERA[CATEGORIA DEL SERVIDOR],0)</f>
        <v>0</v>
      </c>
      <c r="J97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73" s="48" t="str">
        <f>IF(ISTEXT(Tabla15[[#This Row],[CARRERA]]),Tabla15[[#This Row],[CARRERA]],Tabla15[[#This Row],[STATUS]])</f>
        <v>FIJO</v>
      </c>
      <c r="L973" s="57">
        <v>35000</v>
      </c>
      <c r="M973" s="59"/>
      <c r="N973" s="57">
        <v>1064</v>
      </c>
      <c r="O973" s="57">
        <v>1004.5</v>
      </c>
      <c r="P973" s="25">
        <f>Tabla15[[#This Row],[sbruto]]-Tabla15[[#This Row],[ISR]]-Tabla15[[#This Row],[SFS]]-Tabla15[[#This Row],[AFP]]-Tabla15[[#This Row],[sneto]]</f>
        <v>25</v>
      </c>
      <c r="Q973" s="25">
        <v>32906.5</v>
      </c>
      <c r="R973" s="48" t="str">
        <f>_xlfn.XLOOKUP(Tabla15[[#This Row],[cedula]],Tabla8[Numero Documento],Tabla8[Gen])</f>
        <v>M</v>
      </c>
      <c r="S973" s="48" t="str">
        <f>_xlfn.XLOOKUP(Tabla15[[#This Row],[cedula]],Tabla8[Numero Documento],Tabla8[Lugar Funciones Codigo])</f>
        <v>01.83.03.03</v>
      </c>
    </row>
    <row r="974" spans="1:19" hidden="1">
      <c r="A974" s="48" t="s">
        <v>2539</v>
      </c>
      <c r="B974" s="48" t="s">
        <v>1149</v>
      </c>
      <c r="C974" s="48" t="s">
        <v>2573</v>
      </c>
      <c r="D974" s="48" t="str">
        <f>Tabla15[[#This Row],[cedula]]&amp;Tabla15[[#This Row],[prog]]&amp;LEFT(Tabla15[[#This Row],[TIPO]],3)</f>
        <v>0010728604911FIJ</v>
      </c>
      <c r="E974" s="48" t="s">
        <v>666</v>
      </c>
      <c r="F974" s="48" t="s">
        <v>667</v>
      </c>
      <c r="G974" s="48" t="s">
        <v>489</v>
      </c>
      <c r="H974" s="48" t="s">
        <v>11</v>
      </c>
      <c r="I974" s="73" t="str">
        <f>_xlfn.XLOOKUP(Tabla15[[#This Row],[cedula]],TCARRERA[CEDULA],TCARRERA[CATEGORIA DEL SERVIDOR],0)</f>
        <v>CARRERA ADMINISTRATIVA</v>
      </c>
      <c r="J97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74" s="48" t="str">
        <f>IF(ISTEXT(Tabla15[[#This Row],[CARRERA]]),Tabla15[[#This Row],[CARRERA]],Tabla15[[#This Row],[STATUS]])</f>
        <v>CARRERA ADMINISTRATIVA</v>
      </c>
      <c r="L974" s="57">
        <v>35000</v>
      </c>
      <c r="M974" s="57"/>
      <c r="N974" s="57">
        <v>1064</v>
      </c>
      <c r="O974" s="57">
        <v>1004.5</v>
      </c>
      <c r="P974" s="25">
        <f>Tabla15[[#This Row],[sbruto]]-Tabla15[[#This Row],[ISR]]-Tabla15[[#This Row],[SFS]]-Tabla15[[#This Row],[AFP]]-Tabla15[[#This Row],[sneto]]</f>
        <v>6202.3499999999985</v>
      </c>
      <c r="Q974" s="25">
        <v>26729.15</v>
      </c>
      <c r="R974" s="48" t="str">
        <f>_xlfn.XLOOKUP(Tabla15[[#This Row],[cedula]],Tabla8[Numero Documento],Tabla8[Gen])</f>
        <v>F</v>
      </c>
      <c r="S974" s="48" t="str">
        <f>_xlfn.XLOOKUP(Tabla15[[#This Row],[cedula]],Tabla8[Numero Documento],Tabla8[Lugar Funciones Codigo])</f>
        <v>01.83.03.03</v>
      </c>
    </row>
    <row r="975" spans="1:19" hidden="1">
      <c r="A975" s="48" t="s">
        <v>2539</v>
      </c>
      <c r="B975" s="48" t="s">
        <v>2070</v>
      </c>
      <c r="C975" s="48" t="s">
        <v>2573</v>
      </c>
      <c r="D975" s="48" t="str">
        <f>Tabla15[[#This Row],[cedula]]&amp;Tabla15[[#This Row],[prog]]&amp;LEFT(Tabla15[[#This Row],[TIPO]],3)</f>
        <v>0400001791511FIJ</v>
      </c>
      <c r="E975" s="48" t="s">
        <v>1046</v>
      </c>
      <c r="F975" s="48" t="s">
        <v>10</v>
      </c>
      <c r="G975" s="48" t="s">
        <v>489</v>
      </c>
      <c r="H975" s="48" t="s">
        <v>11</v>
      </c>
      <c r="I975" s="73">
        <f>_xlfn.XLOOKUP(Tabla15[[#This Row],[cedula]],TCARRERA[CEDULA],TCARRERA[CATEGORIA DEL SERVIDOR],0)</f>
        <v>0</v>
      </c>
      <c r="J975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5" s="48" t="str">
        <f>IF(ISTEXT(Tabla15[[#This Row],[CARRERA]]),Tabla15[[#This Row],[CARRERA]],Tabla15[[#This Row],[STATUS]])</f>
        <v>ESTATUTO SIMPLIFICADO</v>
      </c>
      <c r="L975" s="57">
        <v>35000</v>
      </c>
      <c r="M975" s="61"/>
      <c r="N975" s="57">
        <v>1064</v>
      </c>
      <c r="O975" s="57">
        <v>1004.5</v>
      </c>
      <c r="P975" s="25">
        <f>Tabla15[[#This Row],[sbruto]]-Tabla15[[#This Row],[ISR]]-Tabla15[[#This Row],[SFS]]-Tabla15[[#This Row],[AFP]]-Tabla15[[#This Row],[sneto]]</f>
        <v>25</v>
      </c>
      <c r="Q975" s="25">
        <v>32906.5</v>
      </c>
      <c r="R975" s="48" t="str">
        <f>_xlfn.XLOOKUP(Tabla15[[#This Row],[cedula]],Tabla8[Numero Documento],Tabla8[Gen])</f>
        <v>F</v>
      </c>
      <c r="S975" s="48" t="str">
        <f>_xlfn.XLOOKUP(Tabla15[[#This Row],[cedula]],Tabla8[Numero Documento],Tabla8[Lugar Funciones Codigo])</f>
        <v>01.83.03.03</v>
      </c>
    </row>
    <row r="976" spans="1:19" hidden="1">
      <c r="A976" s="48" t="s">
        <v>2539</v>
      </c>
      <c r="B976" s="48" t="s">
        <v>2075</v>
      </c>
      <c r="C976" s="48" t="s">
        <v>2573</v>
      </c>
      <c r="D976" s="48" t="str">
        <f>Tabla15[[#This Row],[cedula]]&amp;Tabla15[[#This Row],[prog]]&amp;LEFT(Tabla15[[#This Row],[TIPO]],3)</f>
        <v>0010560523211FIJ</v>
      </c>
      <c r="E976" s="48" t="s">
        <v>548</v>
      </c>
      <c r="F976" s="48" t="s">
        <v>549</v>
      </c>
      <c r="G976" s="48" t="s">
        <v>489</v>
      </c>
      <c r="H976" s="48" t="s">
        <v>11</v>
      </c>
      <c r="I976" s="73">
        <f>_xlfn.XLOOKUP(Tabla15[[#This Row],[cedula]],TCARRERA[CEDULA],TCARRERA[CATEGORIA DEL SERVIDOR],0)</f>
        <v>0</v>
      </c>
      <c r="J97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76" s="48" t="str">
        <f>IF(ISTEXT(Tabla15[[#This Row],[CARRERA]]),Tabla15[[#This Row],[CARRERA]],Tabla15[[#This Row],[STATUS]])</f>
        <v>FIJO</v>
      </c>
      <c r="L976" s="57">
        <v>35000</v>
      </c>
      <c r="M976" s="59"/>
      <c r="N976" s="57">
        <v>1064</v>
      </c>
      <c r="O976" s="57">
        <v>1004.5</v>
      </c>
      <c r="P976" s="25">
        <f>Tabla15[[#This Row],[sbruto]]-Tabla15[[#This Row],[ISR]]-Tabla15[[#This Row],[SFS]]-Tabla15[[#This Row],[AFP]]-Tabla15[[#This Row],[sneto]]</f>
        <v>375</v>
      </c>
      <c r="Q976" s="25">
        <v>32556.5</v>
      </c>
      <c r="R976" s="48" t="str">
        <f>_xlfn.XLOOKUP(Tabla15[[#This Row],[cedula]],Tabla8[Numero Documento],Tabla8[Gen])</f>
        <v>F</v>
      </c>
      <c r="S976" s="48" t="str">
        <f>_xlfn.XLOOKUP(Tabla15[[#This Row],[cedula]],Tabla8[Numero Documento],Tabla8[Lugar Funciones Codigo])</f>
        <v>01.83.03.03</v>
      </c>
    </row>
    <row r="977" spans="1:19" hidden="1">
      <c r="A977" s="48" t="s">
        <v>2539</v>
      </c>
      <c r="B977" s="48" t="s">
        <v>2047</v>
      </c>
      <c r="C977" s="48" t="s">
        <v>2573</v>
      </c>
      <c r="D977" s="48" t="str">
        <f>Tabla15[[#This Row],[cedula]]&amp;Tabla15[[#This Row],[prog]]&amp;LEFT(Tabla15[[#This Row],[TIPO]],3)</f>
        <v>0010063752911FIJ</v>
      </c>
      <c r="E977" s="48" t="s">
        <v>524</v>
      </c>
      <c r="F977" s="48" t="s">
        <v>525</v>
      </c>
      <c r="G977" s="48" t="s">
        <v>489</v>
      </c>
      <c r="H977" s="48" t="s">
        <v>11</v>
      </c>
      <c r="I977" s="73">
        <f>_xlfn.XLOOKUP(Tabla15[[#This Row],[cedula]],TCARRERA[CEDULA],TCARRERA[CATEGORIA DEL SERVIDOR],0)</f>
        <v>0</v>
      </c>
      <c r="J97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77" s="48" t="str">
        <f>IF(ISTEXT(Tabla15[[#This Row],[CARRERA]]),Tabla15[[#This Row],[CARRERA]],Tabla15[[#This Row],[STATUS]])</f>
        <v>FIJO</v>
      </c>
      <c r="L977" s="57">
        <v>31500</v>
      </c>
      <c r="M977" s="61"/>
      <c r="N977" s="57">
        <v>957.6</v>
      </c>
      <c r="O977" s="57">
        <v>904.05</v>
      </c>
      <c r="P977" s="25">
        <f>Tabla15[[#This Row],[sbruto]]-Tabla15[[#This Row],[ISR]]-Tabla15[[#This Row],[SFS]]-Tabla15[[#This Row],[AFP]]-Tabla15[[#This Row],[sneto]]</f>
        <v>25.000000000003638</v>
      </c>
      <c r="Q977" s="25">
        <v>29613.35</v>
      </c>
      <c r="R977" s="48" t="str">
        <f>_xlfn.XLOOKUP(Tabla15[[#This Row],[cedula]],Tabla8[Numero Documento],Tabla8[Gen])</f>
        <v>F</v>
      </c>
      <c r="S977" s="48" t="str">
        <f>_xlfn.XLOOKUP(Tabla15[[#This Row],[cedula]],Tabla8[Numero Documento],Tabla8[Lugar Funciones Codigo])</f>
        <v>01.83.03.03</v>
      </c>
    </row>
    <row r="978" spans="1:19" hidden="1">
      <c r="A978" s="48" t="s">
        <v>2539</v>
      </c>
      <c r="B978" s="48" t="s">
        <v>2051</v>
      </c>
      <c r="C978" s="48" t="s">
        <v>2573</v>
      </c>
      <c r="D978" s="48" t="str">
        <f>Tabla15[[#This Row],[cedula]]&amp;Tabla15[[#This Row],[prog]]&amp;LEFT(Tabla15[[#This Row],[TIPO]],3)</f>
        <v>0011611101411FIJ</v>
      </c>
      <c r="E978" s="48" t="s">
        <v>2769</v>
      </c>
      <c r="F978" s="48" t="s">
        <v>10</v>
      </c>
      <c r="G978" s="48" t="s">
        <v>489</v>
      </c>
      <c r="H978" s="48" t="s">
        <v>11</v>
      </c>
      <c r="I978" s="73">
        <f>_xlfn.XLOOKUP(Tabla15[[#This Row],[cedula]],TCARRERA[CEDULA],TCARRERA[CATEGORIA DEL SERVIDOR],0)</f>
        <v>0</v>
      </c>
      <c r="J978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8" s="48" t="str">
        <f>IF(ISTEXT(Tabla15[[#This Row],[CARRERA]]),Tabla15[[#This Row],[CARRERA]],Tabla15[[#This Row],[STATUS]])</f>
        <v>ESTATUTO SIMPLIFICADO</v>
      </c>
      <c r="L978" s="57">
        <v>31500</v>
      </c>
      <c r="M978" s="61"/>
      <c r="N978" s="57">
        <v>957.6</v>
      </c>
      <c r="O978" s="57">
        <v>904.05</v>
      </c>
      <c r="P978" s="25">
        <f>Tabla15[[#This Row],[sbruto]]-Tabla15[[#This Row],[ISR]]-Tabla15[[#This Row],[SFS]]-Tabla15[[#This Row],[AFP]]-Tabla15[[#This Row],[sneto]]</f>
        <v>1021.0000000000036</v>
      </c>
      <c r="Q978" s="25">
        <v>28617.35</v>
      </c>
      <c r="R978" s="48" t="str">
        <f>_xlfn.XLOOKUP(Tabla15[[#This Row],[cedula]],Tabla8[Numero Documento],Tabla8[Gen])</f>
        <v>F</v>
      </c>
      <c r="S978" s="48" t="str">
        <f>_xlfn.XLOOKUP(Tabla15[[#This Row],[cedula]],Tabla8[Numero Documento],Tabla8[Lugar Funciones Codigo])</f>
        <v>01.83.03.03</v>
      </c>
    </row>
    <row r="979" spans="1:19" hidden="1">
      <c r="A979" s="48" t="s">
        <v>2539</v>
      </c>
      <c r="B979" s="48" t="s">
        <v>2065</v>
      </c>
      <c r="C979" s="48" t="s">
        <v>2573</v>
      </c>
      <c r="D979" s="48" t="str">
        <f>Tabla15[[#This Row],[cedula]]&amp;Tabla15[[#This Row],[prog]]&amp;LEFT(Tabla15[[#This Row],[TIPO]],3)</f>
        <v>0010163195011FIJ</v>
      </c>
      <c r="E979" s="48" t="s">
        <v>543</v>
      </c>
      <c r="F979" s="48" t="s">
        <v>235</v>
      </c>
      <c r="G979" s="48" t="s">
        <v>489</v>
      </c>
      <c r="H979" s="48" t="s">
        <v>11</v>
      </c>
      <c r="I979" s="73">
        <f>_xlfn.XLOOKUP(Tabla15[[#This Row],[cedula]],TCARRERA[CEDULA],TCARRERA[CATEGORIA DEL SERVIDOR],0)</f>
        <v>0</v>
      </c>
      <c r="J97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79" s="48" t="str">
        <f>IF(ISTEXT(Tabla15[[#This Row],[CARRERA]]),Tabla15[[#This Row],[CARRERA]],Tabla15[[#This Row],[STATUS]])</f>
        <v>FIJO</v>
      </c>
      <c r="L979" s="57">
        <v>31500</v>
      </c>
      <c r="M979" s="58"/>
      <c r="N979" s="57">
        <v>957.6</v>
      </c>
      <c r="O979" s="57">
        <v>904.05</v>
      </c>
      <c r="P979" s="25">
        <f>Tabla15[[#This Row],[sbruto]]-Tabla15[[#This Row],[ISR]]-Tabla15[[#This Row],[SFS]]-Tabla15[[#This Row],[AFP]]-Tabla15[[#This Row],[sneto]]</f>
        <v>1366.0000000000036</v>
      </c>
      <c r="Q979" s="25">
        <v>28272.35</v>
      </c>
      <c r="R979" s="48" t="str">
        <f>_xlfn.XLOOKUP(Tabla15[[#This Row],[cedula]],Tabla8[Numero Documento],Tabla8[Gen])</f>
        <v>M</v>
      </c>
      <c r="S979" s="48" t="str">
        <f>_xlfn.XLOOKUP(Tabla15[[#This Row],[cedula]],Tabla8[Numero Documento],Tabla8[Lugar Funciones Codigo])</f>
        <v>01.83.03.03</v>
      </c>
    </row>
    <row r="980" spans="1:19" hidden="1">
      <c r="A980" s="48" t="s">
        <v>2539</v>
      </c>
      <c r="B980" s="48" t="s">
        <v>2026</v>
      </c>
      <c r="C980" s="48" t="s">
        <v>2573</v>
      </c>
      <c r="D980" s="48" t="str">
        <f>Tabla15[[#This Row],[cedula]]&amp;Tabla15[[#This Row],[prog]]&amp;LEFT(Tabla15[[#This Row],[TIPO]],3)</f>
        <v>0400013902411FIJ</v>
      </c>
      <c r="E980" s="48" t="s">
        <v>1039</v>
      </c>
      <c r="F980" s="48" t="s">
        <v>67</v>
      </c>
      <c r="G980" s="48" t="s">
        <v>489</v>
      </c>
      <c r="H980" s="48" t="s">
        <v>11</v>
      </c>
      <c r="I980" s="73">
        <f>_xlfn.XLOOKUP(Tabla15[[#This Row],[cedula]],TCARRERA[CEDULA],TCARRERA[CATEGORIA DEL SERVIDOR],0)</f>
        <v>0</v>
      </c>
      <c r="J98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80" s="48" t="str">
        <f>IF(ISTEXT(Tabla15[[#This Row],[CARRERA]]),Tabla15[[#This Row],[CARRERA]],Tabla15[[#This Row],[STATUS]])</f>
        <v>FIJO</v>
      </c>
      <c r="L980" s="57">
        <v>30000</v>
      </c>
      <c r="M980" s="61"/>
      <c r="N980" s="57">
        <v>912</v>
      </c>
      <c r="O980" s="57">
        <v>861</v>
      </c>
      <c r="P980" s="25">
        <f>Tabla15[[#This Row],[sbruto]]-Tabla15[[#This Row],[ISR]]-Tabla15[[#This Row],[SFS]]-Tabla15[[#This Row],[AFP]]-Tabla15[[#This Row],[sneto]]</f>
        <v>25</v>
      </c>
      <c r="Q980" s="25">
        <v>28202</v>
      </c>
      <c r="R980" s="48" t="str">
        <f>_xlfn.XLOOKUP(Tabla15[[#This Row],[cedula]],Tabla8[Numero Documento],Tabla8[Gen])</f>
        <v>M</v>
      </c>
      <c r="S980" s="48" t="str">
        <f>_xlfn.XLOOKUP(Tabla15[[#This Row],[cedula]],Tabla8[Numero Documento],Tabla8[Lugar Funciones Codigo])</f>
        <v>01.83.03.03</v>
      </c>
    </row>
    <row r="981" spans="1:19" hidden="1">
      <c r="A981" s="48" t="s">
        <v>2539</v>
      </c>
      <c r="B981" s="48" t="s">
        <v>2036</v>
      </c>
      <c r="C981" s="48" t="s">
        <v>2573</v>
      </c>
      <c r="D981" s="48" t="str">
        <f>Tabla15[[#This Row],[cedula]]&amp;Tabla15[[#This Row],[prog]]&amp;LEFT(Tabla15[[#This Row],[TIPO]],3)</f>
        <v>0011097539811FIJ</v>
      </c>
      <c r="E981" s="48" t="s">
        <v>516</v>
      </c>
      <c r="F981" s="48" t="s">
        <v>132</v>
      </c>
      <c r="G981" s="48" t="s">
        <v>489</v>
      </c>
      <c r="H981" s="48" t="s">
        <v>11</v>
      </c>
      <c r="I981" s="73">
        <f>_xlfn.XLOOKUP(Tabla15[[#This Row],[cedula]],TCARRERA[CEDULA],TCARRERA[CATEGORIA DEL SERVIDOR],0)</f>
        <v>0</v>
      </c>
      <c r="J98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1" s="48" t="str">
        <f>IF(ISTEXT(Tabla15[[#This Row],[CARRERA]]),Tabla15[[#This Row],[CARRERA]],Tabla15[[#This Row],[STATUS]])</f>
        <v>ESTATUTO SIMPLIFICADO</v>
      </c>
      <c r="L981" s="57">
        <v>30000</v>
      </c>
      <c r="M981" s="61"/>
      <c r="N981" s="57">
        <v>912</v>
      </c>
      <c r="O981" s="57">
        <v>861</v>
      </c>
      <c r="P981" s="25">
        <f>Tabla15[[#This Row],[sbruto]]-Tabla15[[#This Row],[ISR]]-Tabla15[[#This Row],[SFS]]-Tabla15[[#This Row],[AFP]]-Tabla15[[#This Row],[sneto]]</f>
        <v>14512.5</v>
      </c>
      <c r="Q981" s="25">
        <v>13714.5</v>
      </c>
      <c r="R981" s="48" t="str">
        <f>_xlfn.XLOOKUP(Tabla15[[#This Row],[cedula]],Tabla8[Numero Documento],Tabla8[Gen])</f>
        <v>M</v>
      </c>
      <c r="S981" s="48" t="str">
        <f>_xlfn.XLOOKUP(Tabla15[[#This Row],[cedula]],Tabla8[Numero Documento],Tabla8[Lugar Funciones Codigo])</f>
        <v>01.83.03.03</v>
      </c>
    </row>
    <row r="982" spans="1:19" hidden="1">
      <c r="A982" s="48" t="s">
        <v>2539</v>
      </c>
      <c r="B982" s="48" t="s">
        <v>2066</v>
      </c>
      <c r="C982" s="48" t="s">
        <v>2573</v>
      </c>
      <c r="D982" s="48" t="str">
        <f>Tabla15[[#This Row],[cedula]]&amp;Tabla15[[#This Row],[prog]]&amp;LEFT(Tabla15[[#This Row],[TIPO]],3)</f>
        <v>0400001570311FIJ</v>
      </c>
      <c r="E982" s="48" t="s">
        <v>544</v>
      </c>
      <c r="F982" s="48" t="s">
        <v>95</v>
      </c>
      <c r="G982" s="48" t="s">
        <v>489</v>
      </c>
      <c r="H982" s="48" t="s">
        <v>11</v>
      </c>
      <c r="I982" s="73">
        <f>_xlfn.XLOOKUP(Tabla15[[#This Row],[cedula]],TCARRERA[CEDULA],TCARRERA[CATEGORIA DEL SERVIDOR],0)</f>
        <v>0</v>
      </c>
      <c r="J982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2" s="48" t="str">
        <f>IF(ISTEXT(Tabla15[[#This Row],[CARRERA]]),Tabla15[[#This Row],[CARRERA]],Tabla15[[#This Row],[STATUS]])</f>
        <v>ESTATUTO SIMPLIFICADO</v>
      </c>
      <c r="L982" s="57">
        <v>30000</v>
      </c>
      <c r="M982" s="58"/>
      <c r="N982" s="57">
        <v>912</v>
      </c>
      <c r="O982" s="57">
        <v>861</v>
      </c>
      <c r="P982" s="25">
        <f>Tabla15[[#This Row],[sbruto]]-Tabla15[[#This Row],[ISR]]-Tabla15[[#This Row],[SFS]]-Tabla15[[#This Row],[AFP]]-Tabla15[[#This Row],[sneto]]</f>
        <v>1071</v>
      </c>
      <c r="Q982" s="25">
        <v>27156</v>
      </c>
      <c r="R982" s="48" t="str">
        <f>_xlfn.XLOOKUP(Tabla15[[#This Row],[cedula]],Tabla8[Numero Documento],Tabla8[Gen])</f>
        <v>M</v>
      </c>
      <c r="S982" s="48" t="str">
        <f>_xlfn.XLOOKUP(Tabla15[[#This Row],[cedula]],Tabla8[Numero Documento],Tabla8[Lugar Funciones Codigo])</f>
        <v>01.83.03.03</v>
      </c>
    </row>
    <row r="983" spans="1:19" hidden="1">
      <c r="A983" s="48" t="s">
        <v>2539</v>
      </c>
      <c r="B983" s="48" t="s">
        <v>1219</v>
      </c>
      <c r="C983" s="48" t="s">
        <v>2573</v>
      </c>
      <c r="D983" s="48" t="str">
        <f>Tabla15[[#This Row],[cedula]]&amp;Tabla15[[#This Row],[prog]]&amp;LEFT(Tabla15[[#This Row],[TIPO]],3)</f>
        <v>0010941584411FIJ</v>
      </c>
      <c r="E983" s="48" t="s">
        <v>507</v>
      </c>
      <c r="F983" s="48" t="s">
        <v>42</v>
      </c>
      <c r="G983" s="48" t="s">
        <v>489</v>
      </c>
      <c r="H983" s="48" t="s">
        <v>11</v>
      </c>
      <c r="I983" s="73" t="str">
        <f>_xlfn.XLOOKUP(Tabla15[[#This Row],[cedula]],TCARRERA[CEDULA],TCARRERA[CATEGORIA DEL SERVIDOR],0)</f>
        <v>CARRERA ADMINISTRATIVA</v>
      </c>
      <c r="J983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3" s="48" t="str">
        <f>IF(ISTEXT(Tabla15[[#This Row],[CARRERA]]),Tabla15[[#This Row],[CARRERA]],Tabla15[[#This Row],[STATUS]])</f>
        <v>CARRERA ADMINISTRATIVA</v>
      </c>
      <c r="L983" s="57">
        <v>26250</v>
      </c>
      <c r="M983" s="60"/>
      <c r="N983" s="57">
        <v>798</v>
      </c>
      <c r="O983" s="57">
        <v>753.38</v>
      </c>
      <c r="P983" s="25">
        <f>Tabla15[[#This Row],[sbruto]]-Tabla15[[#This Row],[ISR]]-Tabla15[[#This Row],[SFS]]-Tabla15[[#This Row],[AFP]]-Tabla15[[#This Row],[sneto]]</f>
        <v>11647.759999999998</v>
      </c>
      <c r="Q983" s="25">
        <v>13050.86</v>
      </c>
      <c r="R983" s="48" t="str">
        <f>_xlfn.XLOOKUP(Tabla15[[#This Row],[cedula]],Tabla8[Numero Documento],Tabla8[Gen])</f>
        <v>M</v>
      </c>
      <c r="S983" s="48" t="str">
        <f>_xlfn.XLOOKUP(Tabla15[[#This Row],[cedula]],Tabla8[Numero Documento],Tabla8[Lugar Funciones Codigo])</f>
        <v>01.83.03.03</v>
      </c>
    </row>
    <row r="984" spans="1:19" hidden="1">
      <c r="A984" s="48" t="s">
        <v>2539</v>
      </c>
      <c r="B984" s="48" t="s">
        <v>2052</v>
      </c>
      <c r="C984" s="48" t="s">
        <v>2573</v>
      </c>
      <c r="D984" s="48" t="str">
        <f>Tabla15[[#This Row],[cedula]]&amp;Tabla15[[#This Row],[prog]]&amp;LEFT(Tabla15[[#This Row],[TIPO]],3)</f>
        <v>0370082513011FIJ</v>
      </c>
      <c r="E984" s="48" t="s">
        <v>530</v>
      </c>
      <c r="F984" s="48" t="s">
        <v>10</v>
      </c>
      <c r="G984" s="48" t="s">
        <v>489</v>
      </c>
      <c r="H984" s="48" t="s">
        <v>11</v>
      </c>
      <c r="I984" s="73">
        <f>_xlfn.XLOOKUP(Tabla15[[#This Row],[cedula]],TCARRERA[CEDULA],TCARRERA[CATEGORIA DEL SERVIDOR],0)</f>
        <v>0</v>
      </c>
      <c r="J98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4" s="48" t="str">
        <f>IF(ISTEXT(Tabla15[[#This Row],[CARRERA]]),Tabla15[[#This Row],[CARRERA]],Tabla15[[#This Row],[STATUS]])</f>
        <v>ESTATUTO SIMPLIFICADO</v>
      </c>
      <c r="L984" s="57">
        <v>26250</v>
      </c>
      <c r="M984" s="60"/>
      <c r="N984" s="57">
        <v>798</v>
      </c>
      <c r="O984" s="57">
        <v>753.38</v>
      </c>
      <c r="P984" s="25">
        <f>Tabla15[[#This Row],[sbruto]]-Tabla15[[#This Row],[ISR]]-Tabla15[[#This Row],[SFS]]-Tabla15[[#This Row],[AFP]]-Tabla15[[#This Row],[sneto]]</f>
        <v>325</v>
      </c>
      <c r="Q984" s="25">
        <v>24373.62</v>
      </c>
      <c r="R984" s="48" t="str">
        <f>_xlfn.XLOOKUP(Tabla15[[#This Row],[cedula]],Tabla8[Numero Documento],Tabla8[Gen])</f>
        <v>F</v>
      </c>
      <c r="S984" s="48" t="str">
        <f>_xlfn.XLOOKUP(Tabla15[[#This Row],[cedula]],Tabla8[Numero Documento],Tabla8[Lugar Funciones Codigo])</f>
        <v>01.83.03.03</v>
      </c>
    </row>
    <row r="985" spans="1:19" hidden="1">
      <c r="A985" s="48" t="s">
        <v>2539</v>
      </c>
      <c r="B985" s="48" t="s">
        <v>2067</v>
      </c>
      <c r="C985" s="48" t="s">
        <v>2573</v>
      </c>
      <c r="D985" s="48" t="str">
        <f>Tabla15[[#This Row],[cedula]]&amp;Tabla15[[#This Row],[prog]]&amp;LEFT(Tabla15[[#This Row],[TIPO]],3)</f>
        <v>0420005170611FIJ</v>
      </c>
      <c r="E985" s="48" t="s">
        <v>1564</v>
      </c>
      <c r="F985" s="48" t="s">
        <v>385</v>
      </c>
      <c r="G985" s="48" t="s">
        <v>489</v>
      </c>
      <c r="H985" s="48" t="s">
        <v>11</v>
      </c>
      <c r="I985" s="73">
        <f>_xlfn.XLOOKUP(Tabla15[[#This Row],[cedula]],TCARRERA[CEDULA],TCARRERA[CATEGORIA DEL SERVIDOR],0)</f>
        <v>0</v>
      </c>
      <c r="J98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85" s="48" t="str">
        <f>IF(ISTEXT(Tabla15[[#This Row],[CARRERA]]),Tabla15[[#This Row],[CARRERA]],Tabla15[[#This Row],[STATUS]])</f>
        <v>FIJO</v>
      </c>
      <c r="L985" s="57">
        <v>26250</v>
      </c>
      <c r="M985" s="59"/>
      <c r="N985" s="57">
        <v>798</v>
      </c>
      <c r="O985" s="57">
        <v>753.38</v>
      </c>
      <c r="P985" s="25">
        <f>Tabla15[[#This Row],[sbruto]]-Tabla15[[#This Row],[ISR]]-Tabla15[[#This Row],[SFS]]-Tabla15[[#This Row],[AFP]]-Tabla15[[#This Row],[sneto]]</f>
        <v>4871</v>
      </c>
      <c r="Q985" s="25">
        <v>19827.62</v>
      </c>
      <c r="R985" s="48" t="str">
        <f>_xlfn.XLOOKUP(Tabla15[[#This Row],[cedula]],Tabla8[Numero Documento],Tabla8[Gen])</f>
        <v>M</v>
      </c>
      <c r="S985" s="48" t="str">
        <f>_xlfn.XLOOKUP(Tabla15[[#This Row],[cedula]],Tabla8[Numero Documento],Tabla8[Lugar Funciones Codigo])</f>
        <v>01.83.03.03</v>
      </c>
    </row>
    <row r="986" spans="1:19" hidden="1">
      <c r="A986" s="48" t="s">
        <v>2539</v>
      </c>
      <c r="B986" s="48" t="s">
        <v>1290</v>
      </c>
      <c r="C986" s="48" t="s">
        <v>2573</v>
      </c>
      <c r="D986" s="48" t="str">
        <f>Tabla15[[#This Row],[cedula]]&amp;Tabla15[[#This Row],[prog]]&amp;LEFT(Tabla15[[#This Row],[TIPO]],3)</f>
        <v>0011474266111FIJ</v>
      </c>
      <c r="E986" s="48" t="s">
        <v>139</v>
      </c>
      <c r="F986" s="48" t="s">
        <v>140</v>
      </c>
      <c r="G986" s="48" t="s">
        <v>489</v>
      </c>
      <c r="H986" s="48" t="s">
        <v>11</v>
      </c>
      <c r="I986" s="73" t="str">
        <f>_xlfn.XLOOKUP(Tabla15[[#This Row],[cedula]],TCARRERA[CEDULA],TCARRERA[CATEGORIA DEL SERVIDOR],0)</f>
        <v>CARRERA ADMINISTRATIVA</v>
      </c>
      <c r="J98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86" s="48" t="str">
        <f>IF(ISTEXT(Tabla15[[#This Row],[CARRERA]]),Tabla15[[#This Row],[CARRERA]],Tabla15[[#This Row],[STATUS]])</f>
        <v>CARRERA ADMINISTRATIVA</v>
      </c>
      <c r="L986" s="57">
        <v>26250</v>
      </c>
      <c r="M986" s="61"/>
      <c r="N986" s="57">
        <v>798</v>
      </c>
      <c r="O986" s="57">
        <v>753.38</v>
      </c>
      <c r="P986" s="25">
        <f>Tabla15[[#This Row],[sbruto]]-Tabla15[[#This Row],[ISR]]-Tabla15[[#This Row],[SFS]]-Tabla15[[#This Row],[AFP]]-Tabla15[[#This Row],[sneto]]</f>
        <v>3333.5</v>
      </c>
      <c r="Q986" s="25">
        <v>21365.119999999999</v>
      </c>
      <c r="R986" s="48" t="str">
        <f>_xlfn.XLOOKUP(Tabla15[[#This Row],[cedula]],Tabla8[Numero Documento],Tabla8[Gen])</f>
        <v>F</v>
      </c>
      <c r="S986" s="48" t="str">
        <f>_xlfn.XLOOKUP(Tabla15[[#This Row],[cedula]],Tabla8[Numero Documento],Tabla8[Lugar Funciones Codigo])</f>
        <v>01.83.03.03</v>
      </c>
    </row>
    <row r="987" spans="1:19" hidden="1">
      <c r="A987" s="48" t="s">
        <v>2539</v>
      </c>
      <c r="B987" s="48" t="s">
        <v>2072</v>
      </c>
      <c r="C987" s="48" t="s">
        <v>2573</v>
      </c>
      <c r="D987" s="48" t="str">
        <f>Tabla15[[#This Row],[cedula]]&amp;Tabla15[[#This Row],[prog]]&amp;LEFT(Tabla15[[#This Row],[TIPO]],3)</f>
        <v>0011761919711FIJ</v>
      </c>
      <c r="E987" s="48" t="s">
        <v>1538</v>
      </c>
      <c r="F987" s="48" t="s">
        <v>10</v>
      </c>
      <c r="G987" s="48" t="s">
        <v>489</v>
      </c>
      <c r="H987" s="48" t="s">
        <v>11</v>
      </c>
      <c r="I987" s="73">
        <f>_xlfn.XLOOKUP(Tabla15[[#This Row],[cedula]],TCARRERA[CEDULA],TCARRERA[CATEGORIA DEL SERVIDOR],0)</f>
        <v>0</v>
      </c>
      <c r="J98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7" s="48" t="str">
        <f>IF(ISTEXT(Tabla15[[#This Row],[CARRERA]]),Tabla15[[#This Row],[CARRERA]],Tabla15[[#This Row],[STATUS]])</f>
        <v>ESTATUTO SIMPLIFICADO</v>
      </c>
      <c r="L987" s="57">
        <v>26250</v>
      </c>
      <c r="M987" s="61"/>
      <c r="N987" s="57">
        <v>798</v>
      </c>
      <c r="O987" s="57">
        <v>753.38</v>
      </c>
      <c r="P987" s="25">
        <f>Tabla15[[#This Row],[sbruto]]-Tabla15[[#This Row],[ISR]]-Tabla15[[#This Row],[SFS]]-Tabla15[[#This Row],[AFP]]-Tabla15[[#This Row],[sneto]]</f>
        <v>1071</v>
      </c>
      <c r="Q987" s="25">
        <v>23627.62</v>
      </c>
      <c r="R987" s="48" t="str">
        <f>_xlfn.XLOOKUP(Tabla15[[#This Row],[cedula]],Tabla8[Numero Documento],Tabla8[Gen])</f>
        <v>F</v>
      </c>
      <c r="S987" s="48" t="str">
        <f>_xlfn.XLOOKUP(Tabla15[[#This Row],[cedula]],Tabla8[Numero Documento],Tabla8[Lugar Funciones Codigo])</f>
        <v>01.83.03.03</v>
      </c>
    </row>
    <row r="988" spans="1:19" hidden="1">
      <c r="A988" s="48" t="s">
        <v>2539</v>
      </c>
      <c r="B988" s="48" t="s">
        <v>2021</v>
      </c>
      <c r="C988" s="48" t="s">
        <v>2573</v>
      </c>
      <c r="D988" s="48" t="str">
        <f>Tabla15[[#This Row],[cedula]]&amp;Tabla15[[#This Row],[prog]]&amp;LEFT(Tabla15[[#This Row],[TIPO]],3)</f>
        <v>0400001792311FIJ</v>
      </c>
      <c r="E988" s="48" t="s">
        <v>1037</v>
      </c>
      <c r="F988" s="48" t="s">
        <v>385</v>
      </c>
      <c r="G988" s="48" t="s">
        <v>489</v>
      </c>
      <c r="H988" s="48" t="s">
        <v>11</v>
      </c>
      <c r="I988" s="73">
        <f>_xlfn.XLOOKUP(Tabla15[[#This Row],[cedula]],TCARRERA[CEDULA],TCARRERA[CATEGORIA DEL SERVIDOR],0)</f>
        <v>0</v>
      </c>
      <c r="J98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88" s="48" t="str">
        <f>IF(ISTEXT(Tabla15[[#This Row],[CARRERA]]),Tabla15[[#This Row],[CARRERA]],Tabla15[[#This Row],[STATUS]])</f>
        <v>FIJO</v>
      </c>
      <c r="L988" s="57">
        <v>25000</v>
      </c>
      <c r="M988" s="61"/>
      <c r="N988" s="57">
        <v>760</v>
      </c>
      <c r="O988" s="57">
        <v>717.5</v>
      </c>
      <c r="P988" s="25">
        <f>Tabla15[[#This Row],[sbruto]]-Tabla15[[#This Row],[ISR]]-Tabla15[[#This Row],[SFS]]-Tabla15[[#This Row],[AFP]]-Tabla15[[#This Row],[sneto]]</f>
        <v>25</v>
      </c>
      <c r="Q988" s="25">
        <v>23497.5</v>
      </c>
      <c r="R988" s="48" t="str">
        <f>_xlfn.XLOOKUP(Tabla15[[#This Row],[cedula]],Tabla8[Numero Documento],Tabla8[Gen])</f>
        <v>M</v>
      </c>
      <c r="S988" s="48" t="str">
        <f>_xlfn.XLOOKUP(Tabla15[[#This Row],[cedula]],Tabla8[Numero Documento],Tabla8[Lugar Funciones Codigo])</f>
        <v>01.83.03.03</v>
      </c>
    </row>
    <row r="989" spans="1:19" hidden="1">
      <c r="A989" s="48" t="s">
        <v>2539</v>
      </c>
      <c r="B989" s="48" t="s">
        <v>2034</v>
      </c>
      <c r="C989" s="48" t="s">
        <v>2573</v>
      </c>
      <c r="D989" s="48" t="str">
        <f>Tabla15[[#This Row],[cedula]]&amp;Tabla15[[#This Row],[prog]]&amp;LEFT(Tabla15[[#This Row],[TIPO]],3)</f>
        <v>0400010904311FIJ</v>
      </c>
      <c r="E989" s="48" t="s">
        <v>1040</v>
      </c>
      <c r="F989" s="48" t="s">
        <v>347</v>
      </c>
      <c r="G989" s="48" t="s">
        <v>489</v>
      </c>
      <c r="H989" s="48" t="s">
        <v>11</v>
      </c>
      <c r="I989" s="73">
        <f>_xlfn.XLOOKUP(Tabla15[[#This Row],[cedula]],TCARRERA[CEDULA],TCARRERA[CATEGORIA DEL SERVIDOR],0)</f>
        <v>0</v>
      </c>
      <c r="J989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9" s="48" t="str">
        <f>IF(ISTEXT(Tabla15[[#This Row],[CARRERA]]),Tabla15[[#This Row],[CARRERA]],Tabla15[[#This Row],[STATUS]])</f>
        <v>ESTATUTO SIMPLIFICADO</v>
      </c>
      <c r="L989" s="57">
        <v>25000</v>
      </c>
      <c r="M989" s="58"/>
      <c r="N989" s="57">
        <v>760</v>
      </c>
      <c r="O989" s="57">
        <v>717.5</v>
      </c>
      <c r="P989" s="25">
        <f>Tabla15[[#This Row],[sbruto]]-Tabla15[[#This Row],[ISR]]-Tabla15[[#This Row],[SFS]]-Tabla15[[#This Row],[AFP]]-Tabla15[[#This Row],[sneto]]</f>
        <v>25</v>
      </c>
      <c r="Q989" s="25">
        <v>23497.5</v>
      </c>
      <c r="R989" s="48" t="str">
        <f>_xlfn.XLOOKUP(Tabla15[[#This Row],[cedula]],Tabla8[Numero Documento],Tabla8[Gen])</f>
        <v>F</v>
      </c>
      <c r="S989" s="48" t="str">
        <f>_xlfn.XLOOKUP(Tabla15[[#This Row],[cedula]],Tabla8[Numero Documento],Tabla8[Lugar Funciones Codigo])</f>
        <v>01.83.03.03</v>
      </c>
    </row>
    <row r="990" spans="1:19" hidden="1">
      <c r="A990" s="48" t="s">
        <v>2539</v>
      </c>
      <c r="B990" s="48" t="s">
        <v>2788</v>
      </c>
      <c r="C990" s="48" t="s">
        <v>2573</v>
      </c>
      <c r="D990" s="48" t="str">
        <f>Tabla15[[#This Row],[cedula]]&amp;Tabla15[[#This Row],[prog]]&amp;LEFT(Tabla15[[#This Row],[TIPO]],3)</f>
        <v>4020058481711FIJ</v>
      </c>
      <c r="E990" s="48" t="s">
        <v>2787</v>
      </c>
      <c r="F990" s="48" t="s">
        <v>10</v>
      </c>
      <c r="G990" s="48" t="s">
        <v>489</v>
      </c>
      <c r="H990" s="48" t="s">
        <v>11</v>
      </c>
      <c r="I990" s="73">
        <f>_xlfn.XLOOKUP(Tabla15[[#This Row],[cedula]],TCARRERA[CEDULA],TCARRERA[CATEGORIA DEL SERVIDOR],0)</f>
        <v>0</v>
      </c>
      <c r="J990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0" s="48" t="str">
        <f>IF(ISTEXT(Tabla15[[#This Row],[CARRERA]]),Tabla15[[#This Row],[CARRERA]],Tabla15[[#This Row],[STATUS]])</f>
        <v>ESTATUTO SIMPLIFICADO</v>
      </c>
      <c r="L990" s="57">
        <v>25000</v>
      </c>
      <c r="M990" s="60"/>
      <c r="N990" s="57">
        <v>760</v>
      </c>
      <c r="O990" s="57">
        <v>717.5</v>
      </c>
      <c r="P990" s="25">
        <f>Tabla15[[#This Row],[sbruto]]-Tabla15[[#This Row],[ISR]]-Tabla15[[#This Row],[SFS]]-Tabla15[[#This Row],[AFP]]-Tabla15[[#This Row],[sneto]]</f>
        <v>25</v>
      </c>
      <c r="Q990" s="25">
        <v>23497.5</v>
      </c>
      <c r="R990" s="48" t="str">
        <f>_xlfn.XLOOKUP(Tabla15[[#This Row],[cedula]],Tabla8[Numero Documento],Tabla8[Gen])</f>
        <v>F</v>
      </c>
      <c r="S990" s="48" t="str">
        <f>_xlfn.XLOOKUP(Tabla15[[#This Row],[cedula]],Tabla8[Numero Documento],Tabla8[Lugar Funciones Codigo])</f>
        <v>01.83.03.03</v>
      </c>
    </row>
    <row r="991" spans="1:19" hidden="1">
      <c r="A991" s="48" t="s">
        <v>2539</v>
      </c>
      <c r="B991" s="48" t="s">
        <v>2054</v>
      </c>
      <c r="C991" s="48" t="s">
        <v>2573</v>
      </c>
      <c r="D991" s="48" t="str">
        <f>Tabla15[[#This Row],[cedula]]&amp;Tabla15[[#This Row],[prog]]&amp;LEFT(Tabla15[[#This Row],[TIPO]],3)</f>
        <v>0400010417611FIJ</v>
      </c>
      <c r="E991" s="48" t="s">
        <v>1042</v>
      </c>
      <c r="F991" s="48" t="s">
        <v>1043</v>
      </c>
      <c r="G991" s="48" t="s">
        <v>489</v>
      </c>
      <c r="H991" s="48" t="s">
        <v>11</v>
      </c>
      <c r="I991" s="73">
        <f>_xlfn.XLOOKUP(Tabla15[[#This Row],[cedula]],TCARRERA[CEDULA],TCARRERA[CATEGORIA DEL SERVIDOR],0)</f>
        <v>0</v>
      </c>
      <c r="J99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1" s="48" t="str">
        <f>IF(ISTEXT(Tabla15[[#This Row],[CARRERA]]),Tabla15[[#This Row],[CARRERA]],Tabla15[[#This Row],[STATUS]])</f>
        <v>ESTATUTO SIMPLIFICADO</v>
      </c>
      <c r="L991" s="57">
        <v>25000</v>
      </c>
      <c r="M991" s="61"/>
      <c r="N991" s="57">
        <v>760</v>
      </c>
      <c r="O991" s="57">
        <v>717.5</v>
      </c>
      <c r="P991" s="25">
        <f>Tabla15[[#This Row],[sbruto]]-Tabla15[[#This Row],[ISR]]-Tabla15[[#This Row],[SFS]]-Tabla15[[#This Row],[AFP]]-Tabla15[[#This Row],[sneto]]</f>
        <v>25</v>
      </c>
      <c r="Q991" s="25">
        <v>23497.5</v>
      </c>
      <c r="R991" s="48" t="str">
        <f>_xlfn.XLOOKUP(Tabla15[[#This Row],[cedula]],Tabla8[Numero Documento],Tabla8[Gen])</f>
        <v>M</v>
      </c>
      <c r="S991" s="48" t="str">
        <f>_xlfn.XLOOKUP(Tabla15[[#This Row],[cedula]],Tabla8[Numero Documento],Tabla8[Lugar Funciones Codigo])</f>
        <v>01.83.03.03</v>
      </c>
    </row>
    <row r="992" spans="1:19" hidden="1">
      <c r="A992" s="48" t="s">
        <v>2539</v>
      </c>
      <c r="B992" s="48" t="s">
        <v>2060</v>
      </c>
      <c r="C992" s="48" t="s">
        <v>2573</v>
      </c>
      <c r="D992" s="48" t="str">
        <f>Tabla15[[#This Row],[cedula]]&amp;Tabla15[[#This Row],[prog]]&amp;LEFT(Tabla15[[#This Row],[TIPO]],3)</f>
        <v>0400007483311FIJ</v>
      </c>
      <c r="E992" s="48" t="s">
        <v>539</v>
      </c>
      <c r="F992" s="48" t="s">
        <v>127</v>
      </c>
      <c r="G992" s="48" t="s">
        <v>489</v>
      </c>
      <c r="H992" s="48" t="s">
        <v>11</v>
      </c>
      <c r="I992" s="73">
        <f>_xlfn.XLOOKUP(Tabla15[[#This Row],[cedula]],TCARRERA[CEDULA],TCARRERA[CATEGORIA DEL SERVIDOR],0)</f>
        <v>0</v>
      </c>
      <c r="J992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2" s="48" t="str">
        <f>IF(ISTEXT(Tabla15[[#This Row],[CARRERA]]),Tabla15[[#This Row],[CARRERA]],Tabla15[[#This Row],[STATUS]])</f>
        <v>ESTATUTO SIMPLIFICADO</v>
      </c>
      <c r="L992" s="57">
        <v>25000</v>
      </c>
      <c r="M992" s="59"/>
      <c r="N992" s="57">
        <v>760</v>
      </c>
      <c r="O992" s="57">
        <v>717.5</v>
      </c>
      <c r="P992" s="25">
        <f>Tabla15[[#This Row],[sbruto]]-Tabla15[[#This Row],[ISR]]-Tabla15[[#This Row],[SFS]]-Tabla15[[#This Row],[AFP]]-Tabla15[[#This Row],[sneto]]</f>
        <v>8179.1</v>
      </c>
      <c r="Q992" s="25">
        <v>15343.4</v>
      </c>
      <c r="R992" s="48" t="str">
        <f>_xlfn.XLOOKUP(Tabla15[[#This Row],[cedula]],Tabla8[Numero Documento],Tabla8[Gen])</f>
        <v>M</v>
      </c>
      <c r="S992" s="48" t="str">
        <f>_xlfn.XLOOKUP(Tabla15[[#This Row],[cedula]],Tabla8[Numero Documento],Tabla8[Lugar Funciones Codigo])</f>
        <v>01.83.03.03</v>
      </c>
    </row>
    <row r="993" spans="1:19" hidden="1">
      <c r="A993" s="48" t="s">
        <v>2539</v>
      </c>
      <c r="B993" s="48" t="s">
        <v>2069</v>
      </c>
      <c r="C993" s="48" t="s">
        <v>2573</v>
      </c>
      <c r="D993" s="48" t="str">
        <f>Tabla15[[#This Row],[cedula]]&amp;Tabla15[[#This Row],[prog]]&amp;LEFT(Tabla15[[#This Row],[TIPO]],3)</f>
        <v>4020926382711FIJ</v>
      </c>
      <c r="E993" s="48" t="s">
        <v>1585</v>
      </c>
      <c r="F993" s="48" t="s">
        <v>10</v>
      </c>
      <c r="G993" s="48" t="s">
        <v>489</v>
      </c>
      <c r="H993" s="48" t="s">
        <v>11</v>
      </c>
      <c r="I993" s="73">
        <f>_xlfn.XLOOKUP(Tabla15[[#This Row],[cedula]],TCARRERA[CEDULA],TCARRERA[CATEGORIA DEL SERVIDOR],0)</f>
        <v>0</v>
      </c>
      <c r="J993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3" s="48" t="str">
        <f>IF(ISTEXT(Tabla15[[#This Row],[CARRERA]]),Tabla15[[#This Row],[CARRERA]],Tabla15[[#This Row],[STATUS]])</f>
        <v>ESTATUTO SIMPLIFICADO</v>
      </c>
      <c r="L993" s="57">
        <v>25000</v>
      </c>
      <c r="M993" s="57"/>
      <c r="N993" s="57">
        <v>760</v>
      </c>
      <c r="O993" s="57">
        <v>717.5</v>
      </c>
      <c r="P993" s="25">
        <f>Tabla15[[#This Row],[sbruto]]-Tabla15[[#This Row],[ISR]]-Tabla15[[#This Row],[SFS]]-Tabla15[[#This Row],[AFP]]-Tabla15[[#This Row],[sneto]]</f>
        <v>25</v>
      </c>
      <c r="Q993" s="25">
        <v>23497.5</v>
      </c>
      <c r="R993" s="48" t="str">
        <f>_xlfn.XLOOKUP(Tabla15[[#This Row],[cedula]],Tabla8[Numero Documento],Tabla8[Gen])</f>
        <v>F</v>
      </c>
      <c r="S993" s="48" t="str">
        <f>_xlfn.XLOOKUP(Tabla15[[#This Row],[cedula]],Tabla8[Numero Documento],Tabla8[Lugar Funciones Codigo])</f>
        <v>01.83.03.03</v>
      </c>
    </row>
    <row r="994" spans="1:19" hidden="1">
      <c r="A994" s="48" t="s">
        <v>2539</v>
      </c>
      <c r="B994" s="48" t="s">
        <v>1285</v>
      </c>
      <c r="C994" s="48" t="s">
        <v>2573</v>
      </c>
      <c r="D994" s="48" t="str">
        <f>Tabla15[[#This Row],[cedula]]&amp;Tabla15[[#This Row],[prog]]&amp;LEFT(Tabla15[[#This Row],[TIPO]],3)</f>
        <v>0010053800811FIJ</v>
      </c>
      <c r="E994" s="48" t="s">
        <v>541</v>
      </c>
      <c r="F994" s="48" t="s">
        <v>542</v>
      </c>
      <c r="G994" s="48" t="s">
        <v>489</v>
      </c>
      <c r="H994" s="48" t="s">
        <v>11</v>
      </c>
      <c r="I994" s="73" t="str">
        <f>_xlfn.XLOOKUP(Tabla15[[#This Row],[cedula]],TCARRERA[CEDULA],TCARRERA[CATEGORIA DEL SERVIDOR],0)</f>
        <v>CARRERA ADMINISTRATIVA</v>
      </c>
      <c r="J99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94" s="48" t="str">
        <f>IF(ISTEXT(Tabla15[[#This Row],[CARRERA]]),Tabla15[[#This Row],[CARRERA]],Tabla15[[#This Row],[STATUS]])</f>
        <v>CARRERA ADMINISTRATIVA</v>
      </c>
      <c r="L994" s="57">
        <v>24719.919999999998</v>
      </c>
      <c r="M994" s="58"/>
      <c r="N994" s="57">
        <v>751.49</v>
      </c>
      <c r="O994" s="57">
        <v>709.46</v>
      </c>
      <c r="P994" s="25">
        <f>Tabla15[[#This Row],[sbruto]]-Tabla15[[#This Row],[ISR]]-Tabla15[[#This Row],[SFS]]-Tabla15[[#This Row],[AFP]]-Tabla15[[#This Row],[sneto]]</f>
        <v>1587.4499999999971</v>
      </c>
      <c r="Q994" s="25">
        <v>21671.52</v>
      </c>
      <c r="R994" s="48" t="str">
        <f>_xlfn.XLOOKUP(Tabla15[[#This Row],[cedula]],Tabla8[Numero Documento],Tabla8[Gen])</f>
        <v>M</v>
      </c>
      <c r="S994" s="48" t="str">
        <f>_xlfn.XLOOKUP(Tabla15[[#This Row],[cedula]],Tabla8[Numero Documento],Tabla8[Lugar Funciones Codigo])</f>
        <v>01.83.03.03</v>
      </c>
    </row>
    <row r="995" spans="1:19" hidden="1">
      <c r="A995" s="48" t="s">
        <v>2539</v>
      </c>
      <c r="B995" s="48" t="s">
        <v>1218</v>
      </c>
      <c r="C995" s="48" t="s">
        <v>2573</v>
      </c>
      <c r="D995" s="48" t="str">
        <f>Tabla15[[#This Row],[cedula]]&amp;Tabla15[[#This Row],[prog]]&amp;LEFT(Tabla15[[#This Row],[TIPO]],3)</f>
        <v>0010239578711FIJ</v>
      </c>
      <c r="E995" s="48" t="s">
        <v>506</v>
      </c>
      <c r="F995" s="48" t="s">
        <v>396</v>
      </c>
      <c r="G995" s="48" t="s">
        <v>489</v>
      </c>
      <c r="H995" s="48" t="s">
        <v>11</v>
      </c>
      <c r="I995" s="73" t="str">
        <f>_xlfn.XLOOKUP(Tabla15[[#This Row],[cedula]],TCARRERA[CEDULA],TCARRERA[CATEGORIA DEL SERVIDOR],0)</f>
        <v>CARRERA ADMINISTRATIVA</v>
      </c>
      <c r="J99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95" s="48" t="str">
        <f>IF(ISTEXT(Tabla15[[#This Row],[CARRERA]]),Tabla15[[#This Row],[CARRERA]],Tabla15[[#This Row],[STATUS]])</f>
        <v>CARRERA ADMINISTRATIVA</v>
      </c>
      <c r="L995" s="57">
        <v>23577.96</v>
      </c>
      <c r="M995" s="58"/>
      <c r="N995" s="57">
        <v>716.77</v>
      </c>
      <c r="O995" s="57">
        <v>676.69</v>
      </c>
      <c r="P995" s="25">
        <f>Tabla15[[#This Row],[sbruto]]-Tabla15[[#This Row],[ISR]]-Tabla15[[#This Row],[SFS]]-Tabla15[[#This Row],[AFP]]-Tabla15[[#This Row],[sneto]]</f>
        <v>1559</v>
      </c>
      <c r="Q995" s="25">
        <v>20625.5</v>
      </c>
      <c r="R995" s="48" t="str">
        <f>_xlfn.XLOOKUP(Tabla15[[#This Row],[cedula]],Tabla8[Numero Documento],Tabla8[Gen])</f>
        <v>M</v>
      </c>
      <c r="S995" s="48" t="str">
        <f>_xlfn.XLOOKUP(Tabla15[[#This Row],[cedula]],Tabla8[Numero Documento],Tabla8[Lugar Funciones Codigo])</f>
        <v>01.83.03.03</v>
      </c>
    </row>
    <row r="996" spans="1:19" hidden="1">
      <c r="A996" s="48" t="s">
        <v>2539</v>
      </c>
      <c r="B996" s="48" t="s">
        <v>2053</v>
      </c>
      <c r="C996" s="48" t="s">
        <v>2573</v>
      </c>
      <c r="D996" s="48" t="str">
        <f>Tabla15[[#This Row],[cedula]]&amp;Tabla15[[#This Row],[prog]]&amp;LEFT(Tabla15[[#This Row],[TIPO]],3)</f>
        <v>0010114040811FIJ</v>
      </c>
      <c r="E996" s="48" t="s">
        <v>532</v>
      </c>
      <c r="F996" s="48" t="s">
        <v>10</v>
      </c>
      <c r="G996" s="48" t="s">
        <v>489</v>
      </c>
      <c r="H996" s="48" t="s">
        <v>11</v>
      </c>
      <c r="I996" s="73">
        <f>_xlfn.XLOOKUP(Tabla15[[#This Row],[cedula]],TCARRERA[CEDULA],TCARRERA[CATEGORIA DEL SERVIDOR],0)</f>
        <v>0</v>
      </c>
      <c r="J99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6" s="48" t="str">
        <f>IF(ISTEXT(Tabla15[[#This Row],[CARRERA]]),Tabla15[[#This Row],[CARRERA]],Tabla15[[#This Row],[STATUS]])</f>
        <v>ESTATUTO SIMPLIFICADO</v>
      </c>
      <c r="L996" s="57">
        <v>22050</v>
      </c>
      <c r="M996" s="58"/>
      <c r="N996" s="57">
        <v>670.32</v>
      </c>
      <c r="O996" s="57">
        <v>632.84</v>
      </c>
      <c r="P996" s="25">
        <f>Tabla15[[#This Row],[sbruto]]-Tabla15[[#This Row],[ISR]]-Tabla15[[#This Row],[SFS]]-Tabla15[[#This Row],[AFP]]-Tabla15[[#This Row],[sneto]]</f>
        <v>25</v>
      </c>
      <c r="Q996" s="25">
        <v>20721.84</v>
      </c>
      <c r="R996" s="48" t="str">
        <f>_xlfn.XLOOKUP(Tabla15[[#This Row],[cedula]],Tabla8[Numero Documento],Tabla8[Gen])</f>
        <v>F</v>
      </c>
      <c r="S996" s="48" t="str">
        <f>_xlfn.XLOOKUP(Tabla15[[#This Row],[cedula]],Tabla8[Numero Documento],Tabla8[Lugar Funciones Codigo])</f>
        <v>01.83.03.03</v>
      </c>
    </row>
    <row r="997" spans="1:19" hidden="1">
      <c r="A997" s="48" t="s">
        <v>2539</v>
      </c>
      <c r="B997" s="48" t="s">
        <v>1184</v>
      </c>
      <c r="C997" s="48" t="s">
        <v>2573</v>
      </c>
      <c r="D997" s="48" t="str">
        <f>Tabla15[[#This Row],[cedula]]&amp;Tabla15[[#This Row],[prog]]&amp;LEFT(Tabla15[[#This Row],[TIPO]],3)</f>
        <v>0011648032811FIJ</v>
      </c>
      <c r="E997" s="48" t="s">
        <v>491</v>
      </c>
      <c r="F997" s="48" t="s">
        <v>492</v>
      </c>
      <c r="G997" s="48" t="s">
        <v>489</v>
      </c>
      <c r="H997" s="48" t="s">
        <v>11</v>
      </c>
      <c r="I997" s="73" t="str">
        <f>_xlfn.XLOOKUP(Tabla15[[#This Row],[cedula]],TCARRERA[CEDULA],TCARRERA[CATEGORIA DEL SERVIDOR],0)</f>
        <v>CARRERA ADMINISTRATIVA</v>
      </c>
      <c r="J99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97" s="48" t="str">
        <f>IF(ISTEXT(Tabla15[[#This Row],[CARRERA]]),Tabla15[[#This Row],[CARRERA]],Tabla15[[#This Row],[STATUS]])</f>
        <v>CARRERA ADMINISTRATIVA</v>
      </c>
      <c r="L997" s="57">
        <v>22000</v>
      </c>
      <c r="M997" s="58"/>
      <c r="N997" s="57">
        <v>668.8</v>
      </c>
      <c r="O997" s="57">
        <v>631.4</v>
      </c>
      <c r="P997" s="25">
        <f>Tabla15[[#This Row],[sbruto]]-Tabla15[[#This Row],[ISR]]-Tabla15[[#This Row],[SFS]]-Tabla15[[#This Row],[AFP]]-Tabla15[[#This Row],[sneto]]</f>
        <v>375</v>
      </c>
      <c r="Q997" s="25">
        <v>20324.8</v>
      </c>
      <c r="R997" s="48" t="str">
        <f>_xlfn.XLOOKUP(Tabla15[[#This Row],[cedula]],Tabla8[Numero Documento],Tabla8[Gen])</f>
        <v>M</v>
      </c>
      <c r="S997" s="48" t="str">
        <f>_xlfn.XLOOKUP(Tabla15[[#This Row],[cedula]],Tabla8[Numero Documento],Tabla8[Lugar Funciones Codigo])</f>
        <v>01.83.03.03</v>
      </c>
    </row>
    <row r="998" spans="1:19" hidden="1">
      <c r="A998" s="48" t="s">
        <v>2539</v>
      </c>
      <c r="B998" s="48" t="s">
        <v>2049</v>
      </c>
      <c r="C998" s="48" t="s">
        <v>2573</v>
      </c>
      <c r="D998" s="48" t="str">
        <f>Tabla15[[#This Row],[cedula]]&amp;Tabla15[[#This Row],[prog]]&amp;LEFT(Tabla15[[#This Row],[TIPO]],3)</f>
        <v>0310377971011FIJ</v>
      </c>
      <c r="E998" s="48" t="s">
        <v>526</v>
      </c>
      <c r="F998" s="48" t="s">
        <v>179</v>
      </c>
      <c r="G998" s="48" t="s">
        <v>489</v>
      </c>
      <c r="H998" s="48" t="s">
        <v>11</v>
      </c>
      <c r="I998" s="73">
        <f>_xlfn.XLOOKUP(Tabla15[[#This Row],[cedula]],TCARRERA[CEDULA],TCARRERA[CATEGORIA DEL SERVIDOR],0)</f>
        <v>0</v>
      </c>
      <c r="J99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998" s="48" t="str">
        <f>IF(ISTEXT(Tabla15[[#This Row],[CARRERA]]),Tabla15[[#This Row],[CARRERA]],Tabla15[[#This Row],[STATUS]])</f>
        <v>FIJO</v>
      </c>
      <c r="L998" s="57">
        <v>22000</v>
      </c>
      <c r="M998" s="59"/>
      <c r="N998" s="57">
        <v>668.8</v>
      </c>
      <c r="O998" s="57">
        <v>631.4</v>
      </c>
      <c r="P998" s="25">
        <f>Tabla15[[#This Row],[sbruto]]-Tabla15[[#This Row],[ISR]]-Tabla15[[#This Row],[SFS]]-Tabla15[[#This Row],[AFP]]-Tabla15[[#This Row],[sneto]]</f>
        <v>325</v>
      </c>
      <c r="Q998" s="25">
        <v>20374.8</v>
      </c>
      <c r="R998" s="48" t="str">
        <f>_xlfn.XLOOKUP(Tabla15[[#This Row],[cedula]],Tabla8[Numero Documento],Tabla8[Gen])</f>
        <v>F</v>
      </c>
      <c r="S998" s="48" t="str">
        <f>_xlfn.XLOOKUP(Tabla15[[#This Row],[cedula]],Tabla8[Numero Documento],Tabla8[Lugar Funciones Codigo])</f>
        <v>01.83.03.03</v>
      </c>
    </row>
    <row r="999" spans="1:19" hidden="1">
      <c r="A999" s="48" t="s">
        <v>2539</v>
      </c>
      <c r="B999" s="48" t="s">
        <v>2016</v>
      </c>
      <c r="C999" s="48" t="s">
        <v>2573</v>
      </c>
      <c r="D999" s="48" t="str">
        <f>Tabla15[[#This Row],[cedula]]&amp;Tabla15[[#This Row],[prog]]&amp;LEFT(Tabla15[[#This Row],[TIPO]],3)</f>
        <v>0400011669111FIJ</v>
      </c>
      <c r="E999" s="48" t="s">
        <v>1034</v>
      </c>
      <c r="F999" s="48" t="s">
        <v>8</v>
      </c>
      <c r="G999" s="48" t="s">
        <v>489</v>
      </c>
      <c r="H999" s="48" t="s">
        <v>11</v>
      </c>
      <c r="I999" s="73">
        <f>_xlfn.XLOOKUP(Tabla15[[#This Row],[cedula]],TCARRERA[CEDULA],TCARRERA[CATEGORIA DEL SERVIDOR],0)</f>
        <v>0</v>
      </c>
      <c r="J999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9" s="48" t="str">
        <f>IF(ISTEXT(Tabla15[[#This Row],[CARRERA]]),Tabla15[[#This Row],[CARRERA]],Tabla15[[#This Row],[STATUS]])</f>
        <v>ESTATUTO SIMPLIFICADO</v>
      </c>
      <c r="L999" s="57">
        <v>20000</v>
      </c>
      <c r="M999" s="61"/>
      <c r="N999" s="60">
        <v>608</v>
      </c>
      <c r="O999" s="60">
        <v>574</v>
      </c>
      <c r="P999" s="25">
        <f>Tabla15[[#This Row],[sbruto]]-Tabla15[[#This Row],[ISR]]-Tabla15[[#This Row],[SFS]]-Tabla15[[#This Row],[AFP]]-Tabla15[[#This Row],[sneto]]</f>
        <v>25</v>
      </c>
      <c r="Q999" s="25">
        <v>18793</v>
      </c>
      <c r="R999" s="48" t="str">
        <f>_xlfn.XLOOKUP(Tabla15[[#This Row],[cedula]],Tabla8[Numero Documento],Tabla8[Gen])</f>
        <v>F</v>
      </c>
      <c r="S999" s="48" t="str">
        <f>_xlfn.XLOOKUP(Tabla15[[#This Row],[cedula]],Tabla8[Numero Documento],Tabla8[Lugar Funciones Codigo])</f>
        <v>01.83.03.03</v>
      </c>
    </row>
    <row r="1000" spans="1:19" hidden="1">
      <c r="A1000" s="48" t="s">
        <v>2539</v>
      </c>
      <c r="B1000" s="48" t="s">
        <v>2018</v>
      </c>
      <c r="C1000" s="48" t="s">
        <v>2573</v>
      </c>
      <c r="D1000" s="48" t="str">
        <f>Tabla15[[#This Row],[cedula]]&amp;Tabla15[[#This Row],[prog]]&amp;LEFT(Tabla15[[#This Row],[TIPO]],3)</f>
        <v>0400001497911FIJ</v>
      </c>
      <c r="E1000" s="48" t="s">
        <v>1035</v>
      </c>
      <c r="F1000" s="48" t="s">
        <v>127</v>
      </c>
      <c r="G1000" s="48" t="s">
        <v>489</v>
      </c>
      <c r="H1000" s="48" t="s">
        <v>11</v>
      </c>
      <c r="I1000" s="73">
        <f>_xlfn.XLOOKUP(Tabla15[[#This Row],[cedula]],TCARRERA[CEDULA],TCARRERA[CATEGORIA DEL SERVIDOR],0)</f>
        <v>0</v>
      </c>
      <c r="J1000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0" s="48" t="str">
        <f>IF(ISTEXT(Tabla15[[#This Row],[CARRERA]]),Tabla15[[#This Row],[CARRERA]],Tabla15[[#This Row],[STATUS]])</f>
        <v>ESTATUTO SIMPLIFICADO</v>
      </c>
      <c r="L1000" s="57">
        <v>20000</v>
      </c>
      <c r="M1000" s="61"/>
      <c r="N1000" s="60">
        <v>608</v>
      </c>
      <c r="O1000" s="60">
        <v>574</v>
      </c>
      <c r="P1000" s="25">
        <f>Tabla15[[#This Row],[sbruto]]-Tabla15[[#This Row],[ISR]]-Tabla15[[#This Row],[SFS]]-Tabla15[[#This Row],[AFP]]-Tabla15[[#This Row],[sneto]]</f>
        <v>25</v>
      </c>
      <c r="Q1000" s="25">
        <v>18793</v>
      </c>
      <c r="R1000" s="48" t="str">
        <f>_xlfn.XLOOKUP(Tabla15[[#This Row],[cedula]],Tabla8[Numero Documento],Tabla8[Gen])</f>
        <v>M</v>
      </c>
      <c r="S1000" s="48" t="str">
        <f>_xlfn.XLOOKUP(Tabla15[[#This Row],[cedula]],Tabla8[Numero Documento],Tabla8[Lugar Funciones Codigo])</f>
        <v>01.83.03.03</v>
      </c>
    </row>
    <row r="1001" spans="1:19" hidden="1">
      <c r="A1001" s="48" t="s">
        <v>2539</v>
      </c>
      <c r="B1001" s="48" t="s">
        <v>2019</v>
      </c>
      <c r="C1001" s="48" t="s">
        <v>2573</v>
      </c>
      <c r="D1001" s="48" t="str">
        <f>Tabla15[[#This Row],[cedula]]&amp;Tabla15[[#This Row],[prog]]&amp;LEFT(Tabla15[[#This Row],[TIPO]],3)</f>
        <v>0400014301811FIJ</v>
      </c>
      <c r="E1001" s="48" t="s">
        <v>1036</v>
      </c>
      <c r="F1001" s="48" t="s">
        <v>27</v>
      </c>
      <c r="G1001" s="48" t="s">
        <v>489</v>
      </c>
      <c r="H1001" s="48" t="s">
        <v>11</v>
      </c>
      <c r="I1001" s="73">
        <f>_xlfn.XLOOKUP(Tabla15[[#This Row],[cedula]],TCARRERA[CEDULA],TCARRERA[CATEGORIA DEL SERVIDOR],0)</f>
        <v>0</v>
      </c>
      <c r="J100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1" s="48" t="str">
        <f>IF(ISTEXT(Tabla15[[#This Row],[CARRERA]]),Tabla15[[#This Row],[CARRERA]],Tabla15[[#This Row],[STATUS]])</f>
        <v>ESTATUTO SIMPLIFICADO</v>
      </c>
      <c r="L1001" s="57">
        <v>20000</v>
      </c>
      <c r="M1001" s="61"/>
      <c r="N1001" s="60">
        <v>608</v>
      </c>
      <c r="O1001" s="60">
        <v>574</v>
      </c>
      <c r="P1001" s="25">
        <f>Tabla15[[#This Row],[sbruto]]-Tabla15[[#This Row],[ISR]]-Tabla15[[#This Row],[SFS]]-Tabla15[[#This Row],[AFP]]-Tabla15[[#This Row],[sneto]]</f>
        <v>25</v>
      </c>
      <c r="Q1001" s="25">
        <v>18793</v>
      </c>
      <c r="R1001" s="48" t="str">
        <f>_xlfn.XLOOKUP(Tabla15[[#This Row],[cedula]],Tabla8[Numero Documento],Tabla8[Gen])</f>
        <v>M</v>
      </c>
      <c r="S1001" s="48" t="str">
        <f>_xlfn.XLOOKUP(Tabla15[[#This Row],[cedula]],Tabla8[Numero Documento],Tabla8[Lugar Funciones Codigo])</f>
        <v>01.83.03.03</v>
      </c>
    </row>
    <row r="1002" spans="1:19" hidden="1">
      <c r="A1002" s="48" t="s">
        <v>2539</v>
      </c>
      <c r="B1002" s="48" t="s">
        <v>2023</v>
      </c>
      <c r="C1002" s="48" t="s">
        <v>2573</v>
      </c>
      <c r="D1002" s="48" t="str">
        <f>Tabla15[[#This Row],[cedula]]&amp;Tabla15[[#This Row],[prog]]&amp;LEFT(Tabla15[[#This Row],[TIPO]],3)</f>
        <v>0400014259811FIJ</v>
      </c>
      <c r="E1002" s="48" t="s">
        <v>1038</v>
      </c>
      <c r="F1002" s="48" t="s">
        <v>27</v>
      </c>
      <c r="G1002" s="48" t="s">
        <v>489</v>
      </c>
      <c r="H1002" s="48" t="s">
        <v>11</v>
      </c>
      <c r="I1002" s="73">
        <f>_xlfn.XLOOKUP(Tabla15[[#This Row],[cedula]],TCARRERA[CEDULA],TCARRERA[CATEGORIA DEL SERVIDOR],0)</f>
        <v>0</v>
      </c>
      <c r="J1002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2" s="48" t="str">
        <f>IF(ISTEXT(Tabla15[[#This Row],[CARRERA]]),Tabla15[[#This Row],[CARRERA]],Tabla15[[#This Row],[STATUS]])</f>
        <v>ESTATUTO SIMPLIFICADO</v>
      </c>
      <c r="L1002" s="57">
        <v>20000</v>
      </c>
      <c r="M1002" s="61"/>
      <c r="N1002" s="57">
        <v>608</v>
      </c>
      <c r="O1002" s="57">
        <v>574</v>
      </c>
      <c r="P1002" s="25">
        <f>Tabla15[[#This Row],[sbruto]]-Tabla15[[#This Row],[ISR]]-Tabla15[[#This Row],[SFS]]-Tabla15[[#This Row],[AFP]]-Tabla15[[#This Row],[sneto]]</f>
        <v>25</v>
      </c>
      <c r="Q1002" s="25">
        <v>18793</v>
      </c>
      <c r="R1002" s="48" t="str">
        <f>_xlfn.XLOOKUP(Tabla15[[#This Row],[cedula]],Tabla8[Numero Documento],Tabla8[Gen])</f>
        <v>M</v>
      </c>
      <c r="S1002" s="48" t="str">
        <f>_xlfn.XLOOKUP(Tabla15[[#This Row],[cedula]],Tabla8[Numero Documento],Tabla8[Lugar Funciones Codigo])</f>
        <v>01.83.03.03</v>
      </c>
    </row>
    <row r="1003" spans="1:19" hidden="1">
      <c r="A1003" s="48" t="s">
        <v>2539</v>
      </c>
      <c r="B1003" s="48" t="s">
        <v>2031</v>
      </c>
      <c r="C1003" s="48" t="s">
        <v>2573</v>
      </c>
      <c r="D1003" s="48" t="str">
        <f>Tabla15[[#This Row],[cedula]]&amp;Tabla15[[#This Row],[prog]]&amp;LEFT(Tabla15[[#This Row],[TIPO]],3)</f>
        <v>0400009152211FIJ</v>
      </c>
      <c r="E1003" s="48" t="s">
        <v>1395</v>
      </c>
      <c r="F1003" s="48" t="s">
        <v>27</v>
      </c>
      <c r="G1003" s="48" t="s">
        <v>489</v>
      </c>
      <c r="H1003" s="48" t="s">
        <v>11</v>
      </c>
      <c r="I1003" s="73">
        <f>_xlfn.XLOOKUP(Tabla15[[#This Row],[cedula]],TCARRERA[CEDULA],TCARRERA[CATEGORIA DEL SERVIDOR],0)</f>
        <v>0</v>
      </c>
      <c r="J1003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3" s="48" t="str">
        <f>IF(ISTEXT(Tabla15[[#This Row],[CARRERA]]),Tabla15[[#This Row],[CARRERA]],Tabla15[[#This Row],[STATUS]])</f>
        <v>ESTATUTO SIMPLIFICADO</v>
      </c>
      <c r="L1003" s="57">
        <v>20000</v>
      </c>
      <c r="M1003" s="61"/>
      <c r="N1003" s="57">
        <v>608</v>
      </c>
      <c r="O1003" s="57">
        <v>574</v>
      </c>
      <c r="P1003" s="25">
        <f>Tabla15[[#This Row],[sbruto]]-Tabla15[[#This Row],[ISR]]-Tabla15[[#This Row],[SFS]]-Tabla15[[#This Row],[AFP]]-Tabla15[[#This Row],[sneto]]</f>
        <v>25</v>
      </c>
      <c r="Q1003" s="25">
        <v>18793</v>
      </c>
      <c r="R1003" s="48" t="str">
        <f>_xlfn.XLOOKUP(Tabla15[[#This Row],[cedula]],Tabla8[Numero Documento],Tabla8[Gen])</f>
        <v>M</v>
      </c>
      <c r="S1003" s="48" t="str">
        <f>_xlfn.XLOOKUP(Tabla15[[#This Row],[cedula]],Tabla8[Numero Documento],Tabla8[Lugar Funciones Codigo])</f>
        <v>01.83.03.03</v>
      </c>
    </row>
    <row r="1004" spans="1:19" hidden="1">
      <c r="A1004" s="48" t="s">
        <v>2539</v>
      </c>
      <c r="B1004" s="48" t="s">
        <v>2048</v>
      </c>
      <c r="C1004" s="48" t="s">
        <v>2573</v>
      </c>
      <c r="D1004" s="48" t="str">
        <f>Tabla15[[#This Row],[cedula]]&amp;Tabla15[[#This Row],[prog]]&amp;LEFT(Tabla15[[#This Row],[TIPO]],3)</f>
        <v>0400012494311FIJ</v>
      </c>
      <c r="E1004" s="48" t="s">
        <v>1041</v>
      </c>
      <c r="F1004" s="48" t="s">
        <v>8</v>
      </c>
      <c r="G1004" s="48" t="s">
        <v>489</v>
      </c>
      <c r="H1004" s="48" t="s">
        <v>11</v>
      </c>
      <c r="I1004" s="73">
        <f>_xlfn.XLOOKUP(Tabla15[[#This Row],[cedula]],TCARRERA[CEDULA],TCARRERA[CATEGORIA DEL SERVIDOR],0)</f>
        <v>0</v>
      </c>
      <c r="J100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4" s="48" t="str">
        <f>IF(ISTEXT(Tabla15[[#This Row],[CARRERA]]),Tabla15[[#This Row],[CARRERA]],Tabla15[[#This Row],[STATUS]])</f>
        <v>ESTATUTO SIMPLIFICADO</v>
      </c>
      <c r="L1004" s="57">
        <v>20000</v>
      </c>
      <c r="M1004" s="59"/>
      <c r="N1004" s="57">
        <v>608</v>
      </c>
      <c r="O1004" s="57">
        <v>574</v>
      </c>
      <c r="P1004" s="25">
        <f>Tabla15[[#This Row],[sbruto]]-Tabla15[[#This Row],[ISR]]-Tabla15[[#This Row],[SFS]]-Tabla15[[#This Row],[AFP]]-Tabla15[[#This Row],[sneto]]</f>
        <v>25</v>
      </c>
      <c r="Q1004" s="25">
        <v>18793</v>
      </c>
      <c r="R1004" s="48" t="str">
        <f>_xlfn.XLOOKUP(Tabla15[[#This Row],[cedula]],Tabla8[Numero Documento],Tabla8[Gen])</f>
        <v>F</v>
      </c>
      <c r="S1004" s="48" t="str">
        <f>_xlfn.XLOOKUP(Tabla15[[#This Row],[cedula]],Tabla8[Numero Documento],Tabla8[Lugar Funciones Codigo])</f>
        <v>01.83.03.03</v>
      </c>
    </row>
    <row r="1005" spans="1:19" hidden="1">
      <c r="A1005" s="48" t="s">
        <v>2539</v>
      </c>
      <c r="B1005" s="48" t="s">
        <v>2057</v>
      </c>
      <c r="C1005" s="48" t="s">
        <v>2573</v>
      </c>
      <c r="D1005" s="48" t="str">
        <f>Tabla15[[#This Row],[cedula]]&amp;Tabla15[[#This Row],[prog]]&amp;LEFT(Tabla15[[#This Row],[TIPO]],3)</f>
        <v>0400001601611FIJ</v>
      </c>
      <c r="E1005" s="48" t="s">
        <v>1044</v>
      </c>
      <c r="F1005" s="48" t="s">
        <v>127</v>
      </c>
      <c r="G1005" s="48" t="s">
        <v>489</v>
      </c>
      <c r="H1005" s="48" t="s">
        <v>11</v>
      </c>
      <c r="I1005" s="73">
        <f>_xlfn.XLOOKUP(Tabla15[[#This Row],[cedula]],TCARRERA[CEDULA],TCARRERA[CATEGORIA DEL SERVIDOR],0)</f>
        <v>0</v>
      </c>
      <c r="J1005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48" t="str">
        <f>IF(ISTEXT(Tabla15[[#This Row],[CARRERA]]),Tabla15[[#This Row],[CARRERA]],Tabla15[[#This Row],[STATUS]])</f>
        <v>ESTATUTO SIMPLIFICADO</v>
      </c>
      <c r="L1005" s="57">
        <v>20000</v>
      </c>
      <c r="M1005" s="61"/>
      <c r="N1005" s="57">
        <v>608</v>
      </c>
      <c r="O1005" s="57">
        <v>574</v>
      </c>
      <c r="P1005" s="25">
        <f>Tabla15[[#This Row],[sbruto]]-Tabla15[[#This Row],[ISR]]-Tabla15[[#This Row],[SFS]]-Tabla15[[#This Row],[AFP]]-Tabla15[[#This Row],[sneto]]</f>
        <v>25</v>
      </c>
      <c r="Q1005" s="25">
        <v>18793</v>
      </c>
      <c r="R1005" s="48" t="str">
        <f>_xlfn.XLOOKUP(Tabla15[[#This Row],[cedula]],Tabla8[Numero Documento],Tabla8[Gen])</f>
        <v>M</v>
      </c>
      <c r="S1005" s="48" t="str">
        <f>_xlfn.XLOOKUP(Tabla15[[#This Row],[cedula]],Tabla8[Numero Documento],Tabla8[Lugar Funciones Codigo])</f>
        <v>01.83.03.03</v>
      </c>
    </row>
    <row r="1006" spans="1:19" hidden="1">
      <c r="A1006" s="48" t="s">
        <v>2539</v>
      </c>
      <c r="B1006" s="48" t="s">
        <v>2058</v>
      </c>
      <c r="C1006" s="48" t="s">
        <v>2573</v>
      </c>
      <c r="D1006" s="48" t="str">
        <f>Tabla15[[#This Row],[cedula]]&amp;Tabla15[[#This Row],[prog]]&amp;LEFT(Tabla15[[#This Row],[TIPO]],3)</f>
        <v>4021042496211FIJ</v>
      </c>
      <c r="E1006" s="48" t="s">
        <v>1045</v>
      </c>
      <c r="F1006" s="48" t="s">
        <v>206</v>
      </c>
      <c r="G1006" s="48" t="s">
        <v>489</v>
      </c>
      <c r="H1006" s="48" t="s">
        <v>11</v>
      </c>
      <c r="I1006" s="73">
        <f>_xlfn.XLOOKUP(Tabla15[[#This Row],[cedula]],TCARRERA[CEDULA],TCARRERA[CATEGORIA DEL SERVIDOR],0)</f>
        <v>0</v>
      </c>
      <c r="J100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006" s="48" t="str">
        <f>IF(ISTEXT(Tabla15[[#This Row],[CARRERA]]),Tabla15[[#This Row],[CARRERA]],Tabla15[[#This Row],[STATUS]])</f>
        <v>FIJO</v>
      </c>
      <c r="L1006" s="57">
        <v>20000</v>
      </c>
      <c r="M1006" s="61"/>
      <c r="N1006" s="57">
        <v>608</v>
      </c>
      <c r="O1006" s="57">
        <v>574</v>
      </c>
      <c r="P1006" s="25">
        <f>Tabla15[[#This Row],[sbruto]]-Tabla15[[#This Row],[ISR]]-Tabla15[[#This Row],[SFS]]-Tabla15[[#This Row],[AFP]]-Tabla15[[#This Row],[sneto]]</f>
        <v>25</v>
      </c>
      <c r="Q1006" s="25">
        <v>18793</v>
      </c>
      <c r="R1006" s="48" t="str">
        <f>_xlfn.XLOOKUP(Tabla15[[#This Row],[cedula]],Tabla8[Numero Documento],Tabla8[Gen])</f>
        <v>F</v>
      </c>
      <c r="S1006" s="48" t="str">
        <f>_xlfn.XLOOKUP(Tabla15[[#This Row],[cedula]],Tabla8[Numero Documento],Tabla8[Lugar Funciones Codigo])</f>
        <v>01.83.03.03</v>
      </c>
    </row>
    <row r="1007" spans="1:19" hidden="1">
      <c r="A1007" s="48" t="s">
        <v>2539</v>
      </c>
      <c r="B1007" s="48" t="s">
        <v>2061</v>
      </c>
      <c r="C1007" s="48" t="s">
        <v>2573</v>
      </c>
      <c r="D1007" s="48" t="str">
        <f>Tabla15[[#This Row],[cedula]]&amp;Tabla15[[#This Row],[prog]]&amp;LEFT(Tabla15[[#This Row],[TIPO]],3)</f>
        <v>0400013843011FIJ</v>
      </c>
      <c r="E1007" s="48" t="s">
        <v>1396</v>
      </c>
      <c r="F1007" s="48" t="s">
        <v>27</v>
      </c>
      <c r="G1007" s="48" t="s">
        <v>489</v>
      </c>
      <c r="H1007" s="48" t="s">
        <v>11</v>
      </c>
      <c r="I1007" s="73">
        <f>_xlfn.XLOOKUP(Tabla15[[#This Row],[cedula]],TCARRERA[CEDULA],TCARRERA[CATEGORIA DEL SERVIDOR],0)</f>
        <v>0</v>
      </c>
      <c r="J100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7" s="48" t="str">
        <f>IF(ISTEXT(Tabla15[[#This Row],[CARRERA]]),Tabla15[[#This Row],[CARRERA]],Tabla15[[#This Row],[STATUS]])</f>
        <v>ESTATUTO SIMPLIFICADO</v>
      </c>
      <c r="L1007" s="57">
        <v>20000</v>
      </c>
      <c r="M1007" s="61"/>
      <c r="N1007" s="57">
        <v>608</v>
      </c>
      <c r="O1007" s="57">
        <v>574</v>
      </c>
      <c r="P1007" s="25">
        <f>Tabla15[[#This Row],[sbruto]]-Tabla15[[#This Row],[ISR]]-Tabla15[[#This Row],[SFS]]-Tabla15[[#This Row],[AFP]]-Tabla15[[#This Row],[sneto]]</f>
        <v>25</v>
      </c>
      <c r="Q1007" s="25">
        <v>18793</v>
      </c>
      <c r="R1007" s="48" t="str">
        <f>_xlfn.XLOOKUP(Tabla15[[#This Row],[cedula]],Tabla8[Numero Documento],Tabla8[Gen])</f>
        <v>M</v>
      </c>
      <c r="S1007" s="48" t="str">
        <f>_xlfn.XLOOKUP(Tabla15[[#This Row],[cedula]],Tabla8[Numero Documento],Tabla8[Lugar Funciones Codigo])</f>
        <v>01.83.03.03</v>
      </c>
    </row>
    <row r="1008" spans="1:19" hidden="1">
      <c r="A1008" s="48" t="s">
        <v>2539</v>
      </c>
      <c r="B1008" s="48" t="s">
        <v>2020</v>
      </c>
      <c r="C1008" s="48" t="s">
        <v>2573</v>
      </c>
      <c r="D1008" s="48" t="str">
        <f>Tabla15[[#This Row],[cedula]]&amp;Tabla15[[#This Row],[prog]]&amp;LEFT(Tabla15[[#This Row],[TIPO]],3)</f>
        <v>0130025572411FIJ</v>
      </c>
      <c r="E1008" s="48" t="s">
        <v>1553</v>
      </c>
      <c r="F1008" s="48" t="s">
        <v>27</v>
      </c>
      <c r="G1008" s="48" t="s">
        <v>489</v>
      </c>
      <c r="H1008" s="48" t="s">
        <v>11</v>
      </c>
      <c r="I1008" s="73">
        <f>_xlfn.XLOOKUP(Tabla15[[#This Row],[cedula]],TCARRERA[CEDULA],TCARRERA[CATEGORIA DEL SERVIDOR],0)</f>
        <v>0</v>
      </c>
      <c r="J1008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8" s="48" t="str">
        <f>IF(ISTEXT(Tabla15[[#This Row],[CARRERA]]),Tabla15[[#This Row],[CARRERA]],Tabla15[[#This Row],[STATUS]])</f>
        <v>ESTATUTO SIMPLIFICADO</v>
      </c>
      <c r="L1008" s="57">
        <v>16500</v>
      </c>
      <c r="M1008" s="61"/>
      <c r="N1008" s="60">
        <v>501.6</v>
      </c>
      <c r="O1008" s="60">
        <v>473.55</v>
      </c>
      <c r="P1008" s="25">
        <f>Tabla15[[#This Row],[sbruto]]-Tabla15[[#This Row],[ISR]]-Tabla15[[#This Row],[SFS]]-Tabla15[[#This Row],[AFP]]-Tabla15[[#This Row],[sneto]]</f>
        <v>25</v>
      </c>
      <c r="Q1008" s="25">
        <v>15499.85</v>
      </c>
      <c r="R1008" s="48" t="str">
        <f>_xlfn.XLOOKUP(Tabla15[[#This Row],[cedula]],Tabla8[Numero Documento],Tabla8[Gen])</f>
        <v>M</v>
      </c>
      <c r="S1008" s="48" t="str">
        <f>_xlfn.XLOOKUP(Tabla15[[#This Row],[cedula]],Tabla8[Numero Documento],Tabla8[Lugar Funciones Codigo])</f>
        <v>01.83.03.03</v>
      </c>
    </row>
    <row r="1009" spans="1:19" hidden="1">
      <c r="A1009" s="48" t="s">
        <v>2539</v>
      </c>
      <c r="B1009" s="48" t="s">
        <v>2035</v>
      </c>
      <c r="C1009" s="48" t="s">
        <v>2573</v>
      </c>
      <c r="D1009" s="48" t="str">
        <f>Tabla15[[#This Row],[cedula]]&amp;Tabla15[[#This Row],[prog]]&amp;LEFT(Tabla15[[#This Row],[TIPO]],3)</f>
        <v>0020126062711FIJ</v>
      </c>
      <c r="E1009" s="48" t="s">
        <v>515</v>
      </c>
      <c r="F1009" s="48" t="s">
        <v>27</v>
      </c>
      <c r="G1009" s="48" t="s">
        <v>489</v>
      </c>
      <c r="H1009" s="48" t="s">
        <v>11</v>
      </c>
      <c r="I1009" s="73">
        <f>_xlfn.XLOOKUP(Tabla15[[#This Row],[cedula]],TCARRERA[CEDULA],TCARRERA[CATEGORIA DEL SERVIDOR],0)</f>
        <v>0</v>
      </c>
      <c r="J1009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9" s="48" t="str">
        <f>IF(ISTEXT(Tabla15[[#This Row],[CARRERA]]),Tabla15[[#This Row],[CARRERA]],Tabla15[[#This Row],[STATUS]])</f>
        <v>ESTATUTO SIMPLIFICADO</v>
      </c>
      <c r="L1009" s="57">
        <v>16500</v>
      </c>
      <c r="M1009" s="58"/>
      <c r="N1009" s="57">
        <v>501.6</v>
      </c>
      <c r="O1009" s="57">
        <v>473.55</v>
      </c>
      <c r="P1009" s="25">
        <f>Tabla15[[#This Row],[sbruto]]-Tabla15[[#This Row],[ISR]]-Tabla15[[#This Row],[SFS]]-Tabla15[[#This Row],[AFP]]-Tabla15[[#This Row],[sneto]]</f>
        <v>6530.7900000000009</v>
      </c>
      <c r="Q1009" s="25">
        <v>8994.06</v>
      </c>
      <c r="R1009" s="48" t="str">
        <f>_xlfn.XLOOKUP(Tabla15[[#This Row],[cedula]],Tabla8[Numero Documento],Tabla8[Gen])</f>
        <v>M</v>
      </c>
      <c r="S1009" s="48" t="str">
        <f>_xlfn.XLOOKUP(Tabla15[[#This Row],[cedula]],Tabla8[Numero Documento],Tabla8[Lugar Funciones Codigo])</f>
        <v>01.83.03.03</v>
      </c>
    </row>
    <row r="1010" spans="1:19" hidden="1">
      <c r="A1010" s="48" t="s">
        <v>2539</v>
      </c>
      <c r="B1010" s="48" t="s">
        <v>2037</v>
      </c>
      <c r="C1010" s="48" t="s">
        <v>2573</v>
      </c>
      <c r="D1010" s="48" t="str">
        <f>Tabla15[[#This Row],[cedula]]&amp;Tabla15[[#This Row],[prog]]&amp;LEFT(Tabla15[[#This Row],[TIPO]],3)</f>
        <v>0011422265611FIJ</v>
      </c>
      <c r="E1010" s="48" t="s">
        <v>1536</v>
      </c>
      <c r="F1010" s="48" t="s">
        <v>27</v>
      </c>
      <c r="G1010" s="48" t="s">
        <v>489</v>
      </c>
      <c r="H1010" s="48" t="s">
        <v>11</v>
      </c>
      <c r="I1010" s="73">
        <f>_xlfn.XLOOKUP(Tabla15[[#This Row],[cedula]],TCARRERA[CEDULA],TCARRERA[CATEGORIA DEL SERVIDOR],0)</f>
        <v>0</v>
      </c>
      <c r="J1010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0" s="48" t="str">
        <f>IF(ISTEXT(Tabla15[[#This Row],[CARRERA]]),Tabla15[[#This Row],[CARRERA]],Tabla15[[#This Row],[STATUS]])</f>
        <v>ESTATUTO SIMPLIFICADO</v>
      </c>
      <c r="L1010" s="57">
        <v>16500</v>
      </c>
      <c r="M1010" s="58"/>
      <c r="N1010" s="57">
        <v>501.6</v>
      </c>
      <c r="O1010" s="57">
        <v>473.55</v>
      </c>
      <c r="P1010" s="25">
        <f>Tabla15[[#This Row],[sbruto]]-Tabla15[[#This Row],[ISR]]-Tabla15[[#This Row],[SFS]]-Tabla15[[#This Row],[AFP]]-Tabla15[[#This Row],[sneto]]</f>
        <v>9331</v>
      </c>
      <c r="Q1010" s="25">
        <v>6193.85</v>
      </c>
      <c r="R1010" s="48" t="str">
        <f>_xlfn.XLOOKUP(Tabla15[[#This Row],[cedula]],Tabla8[Numero Documento],Tabla8[Gen])</f>
        <v>M</v>
      </c>
      <c r="S1010" s="48" t="str">
        <f>_xlfn.XLOOKUP(Tabla15[[#This Row],[cedula]],Tabla8[Numero Documento],Tabla8[Lugar Funciones Codigo])</f>
        <v>01.83.03.03</v>
      </c>
    </row>
    <row r="1011" spans="1:19" hidden="1">
      <c r="A1011" s="48" t="s">
        <v>2539</v>
      </c>
      <c r="B1011" s="48" t="s">
        <v>2038</v>
      </c>
      <c r="C1011" s="48" t="s">
        <v>2573</v>
      </c>
      <c r="D1011" s="48" t="str">
        <f>Tabla15[[#This Row],[cedula]]&amp;Tabla15[[#This Row],[prog]]&amp;LEFT(Tabla15[[#This Row],[TIPO]],3)</f>
        <v>0470133952711FIJ</v>
      </c>
      <c r="E1011" s="48" t="s">
        <v>1566</v>
      </c>
      <c r="F1011" s="48" t="s">
        <v>27</v>
      </c>
      <c r="G1011" s="48" t="s">
        <v>489</v>
      </c>
      <c r="H1011" s="48" t="s">
        <v>11</v>
      </c>
      <c r="I1011" s="73">
        <f>_xlfn.XLOOKUP(Tabla15[[#This Row],[cedula]],TCARRERA[CEDULA],TCARRERA[CATEGORIA DEL SERVIDOR],0)</f>
        <v>0</v>
      </c>
      <c r="J101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1" s="48" t="str">
        <f>IF(ISTEXT(Tabla15[[#This Row],[CARRERA]]),Tabla15[[#This Row],[CARRERA]],Tabla15[[#This Row],[STATUS]])</f>
        <v>ESTATUTO SIMPLIFICADO</v>
      </c>
      <c r="L1011" s="57">
        <v>16500</v>
      </c>
      <c r="M1011" s="60"/>
      <c r="N1011" s="57">
        <v>501.6</v>
      </c>
      <c r="O1011" s="57">
        <v>473.55</v>
      </c>
      <c r="P1011" s="25">
        <f>Tabla15[[#This Row],[sbruto]]-Tabla15[[#This Row],[ISR]]-Tabla15[[#This Row],[SFS]]-Tabla15[[#This Row],[AFP]]-Tabla15[[#This Row],[sneto]]</f>
        <v>25</v>
      </c>
      <c r="Q1011" s="25">
        <v>15499.85</v>
      </c>
      <c r="R1011" s="48" t="str">
        <f>_xlfn.XLOOKUP(Tabla15[[#This Row],[cedula]],Tabla8[Numero Documento],Tabla8[Gen])</f>
        <v>M</v>
      </c>
      <c r="S1011" s="48" t="str">
        <f>_xlfn.XLOOKUP(Tabla15[[#This Row],[cedula]],Tabla8[Numero Documento],Tabla8[Lugar Funciones Codigo])</f>
        <v>01.83.03.03</v>
      </c>
    </row>
    <row r="1012" spans="1:19" hidden="1">
      <c r="A1012" s="48" t="s">
        <v>2539</v>
      </c>
      <c r="B1012" s="48" t="s">
        <v>2039</v>
      </c>
      <c r="C1012" s="48" t="s">
        <v>2573</v>
      </c>
      <c r="D1012" s="48" t="str">
        <f>Tabla15[[#This Row],[cedula]]&amp;Tabla15[[#This Row],[prog]]&amp;LEFT(Tabla15[[#This Row],[TIPO]],3)</f>
        <v>0011946116811FIJ</v>
      </c>
      <c r="E1012" s="48" t="s">
        <v>1545</v>
      </c>
      <c r="F1012" s="48" t="s">
        <v>27</v>
      </c>
      <c r="G1012" s="48" t="s">
        <v>489</v>
      </c>
      <c r="H1012" s="48" t="s">
        <v>11</v>
      </c>
      <c r="I1012" s="73">
        <f>_xlfn.XLOOKUP(Tabla15[[#This Row],[cedula]],TCARRERA[CEDULA],TCARRERA[CATEGORIA DEL SERVIDOR],0)</f>
        <v>0</v>
      </c>
      <c r="J1012" s="7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2" s="48" t="str">
        <f>IF(ISTEXT(Tabla15[[#This Row],[CARRERA]]),Tabla15[[#This Row],[CARRERA]],Tabla15[[#This Row],[STATUS]])</f>
        <v>ESTATUTO SIMPLIFICADO</v>
      </c>
      <c r="L1012" s="57">
        <v>16500</v>
      </c>
      <c r="M1012" s="61"/>
      <c r="N1012" s="57">
        <v>501.6</v>
      </c>
      <c r="O1012" s="57">
        <v>473.55</v>
      </c>
      <c r="P1012" s="25">
        <f>Tabla15[[#This Row],[sbruto]]-Tabla15[[#This Row],[ISR]]-Tabla15[[#This Row],[SFS]]-Tabla15[[#This Row],[AFP]]-Tabla15[[#This Row],[sneto]]</f>
        <v>5571</v>
      </c>
      <c r="Q1012" s="25">
        <v>9953.85</v>
      </c>
      <c r="R1012" s="48" t="str">
        <f>_xlfn.XLOOKUP(Tabla15[[#This Row],[cedula]],Tabla8[Numero Documento],Tabla8[Gen])</f>
        <v>M</v>
      </c>
      <c r="S1012" s="48" t="str">
        <f>_xlfn.XLOOKUP(Tabla15[[#This Row],[cedula]],Tabla8[Numero Documento],Tabla8[Lugar Funciones Codigo])</f>
        <v>01.83.03.03</v>
      </c>
    </row>
    <row r="1013" spans="1:19" hidden="1">
      <c r="A1013" s="48" t="s">
        <v>2539</v>
      </c>
      <c r="B1013" s="48" t="s">
        <v>2042</v>
      </c>
      <c r="C1013" s="48" t="s">
        <v>2573</v>
      </c>
      <c r="D1013" s="48" t="str">
        <f>Tabla15[[#This Row],[cedula]]&amp;Tabla15[[#This Row],[prog]]&amp;LEFT(Tabla15[[#This Row],[TIPO]],3)</f>
        <v>0470167048311FIJ</v>
      </c>
      <c r="E1013" s="48" t="s">
        <v>1567</v>
      </c>
      <c r="F1013" s="48" t="s">
        <v>27</v>
      </c>
      <c r="G1013" s="48" t="s">
        <v>489</v>
      </c>
      <c r="H1013" s="48" t="s">
        <v>11</v>
      </c>
      <c r="I1013" s="73">
        <f>_xlfn.XLOOKUP(Tabla15[[#This Row],[cedula]],TCARRERA[CEDULA],TCARRERA[CATEGORIA DEL SERVIDOR],0)</f>
        <v>0</v>
      </c>
      <c r="J1013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3" s="48" t="str">
        <f>IF(ISTEXT(Tabla15[[#This Row],[CARRERA]]),Tabla15[[#This Row],[CARRERA]],Tabla15[[#This Row],[STATUS]])</f>
        <v>ESTATUTO SIMPLIFICADO</v>
      </c>
      <c r="L1013" s="57">
        <v>16500</v>
      </c>
      <c r="M1013" s="61"/>
      <c r="N1013" s="57">
        <v>501.6</v>
      </c>
      <c r="O1013" s="57">
        <v>473.55</v>
      </c>
      <c r="P1013" s="25">
        <f>Tabla15[[#This Row],[sbruto]]-Tabla15[[#This Row],[ISR]]-Tabla15[[#This Row],[SFS]]-Tabla15[[#This Row],[AFP]]-Tabla15[[#This Row],[sneto]]</f>
        <v>25</v>
      </c>
      <c r="Q1013" s="25">
        <v>15499.85</v>
      </c>
      <c r="R1013" s="48" t="str">
        <f>_xlfn.XLOOKUP(Tabla15[[#This Row],[cedula]],Tabla8[Numero Documento],Tabla8[Gen])</f>
        <v>M</v>
      </c>
      <c r="S1013" s="48" t="str">
        <f>_xlfn.XLOOKUP(Tabla15[[#This Row],[cedula]],Tabla8[Numero Documento],Tabla8[Lugar Funciones Codigo])</f>
        <v>01.83.03.03</v>
      </c>
    </row>
    <row r="1014" spans="1:19" hidden="1">
      <c r="A1014" s="48" t="s">
        <v>2539</v>
      </c>
      <c r="B1014" s="48" t="s">
        <v>2055</v>
      </c>
      <c r="C1014" s="48" t="s">
        <v>2573</v>
      </c>
      <c r="D1014" s="48" t="str">
        <f>Tabla15[[#This Row],[cedula]]&amp;Tabla15[[#This Row],[prog]]&amp;LEFT(Tabla15[[#This Row],[TIPO]],3)</f>
        <v>0010294977311FIJ</v>
      </c>
      <c r="E1014" s="48" t="s">
        <v>534</v>
      </c>
      <c r="F1014" s="48" t="s">
        <v>535</v>
      </c>
      <c r="G1014" s="48" t="s">
        <v>489</v>
      </c>
      <c r="H1014" s="48" t="s">
        <v>11</v>
      </c>
      <c r="I1014" s="73">
        <f>_xlfn.XLOOKUP(Tabla15[[#This Row],[cedula]],TCARRERA[CEDULA],TCARRERA[CATEGORIA DEL SERVIDOR],0)</f>
        <v>0</v>
      </c>
      <c r="J101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014" s="48" t="str">
        <f>IF(ISTEXT(Tabla15[[#This Row],[CARRERA]]),Tabla15[[#This Row],[CARRERA]],Tabla15[[#This Row],[STATUS]])</f>
        <v>FIJO</v>
      </c>
      <c r="L1014" s="57">
        <v>16500</v>
      </c>
      <c r="M1014" s="61"/>
      <c r="N1014" s="57">
        <v>501.6</v>
      </c>
      <c r="O1014" s="57">
        <v>473.55</v>
      </c>
      <c r="P1014" s="25">
        <f>Tabla15[[#This Row],[sbruto]]-Tabla15[[#This Row],[ISR]]-Tabla15[[#This Row],[SFS]]-Tabla15[[#This Row],[AFP]]-Tabla15[[#This Row],[sneto]]</f>
        <v>616</v>
      </c>
      <c r="Q1014" s="25">
        <v>14908.85</v>
      </c>
      <c r="R1014" s="48" t="str">
        <f>_xlfn.XLOOKUP(Tabla15[[#This Row],[cedula]],Tabla8[Numero Documento],Tabla8[Gen])</f>
        <v>M</v>
      </c>
      <c r="S1014" s="48" t="str">
        <f>_xlfn.XLOOKUP(Tabla15[[#This Row],[cedula]],Tabla8[Numero Documento],Tabla8[Lugar Funciones Codigo])</f>
        <v>01.83.03.03</v>
      </c>
    </row>
    <row r="1015" spans="1:19" hidden="1">
      <c r="A1015" s="48" t="s">
        <v>2539</v>
      </c>
      <c r="B1015" s="48" t="s">
        <v>2046</v>
      </c>
      <c r="C1015" s="48" t="s">
        <v>2573</v>
      </c>
      <c r="D1015" s="48" t="str">
        <f>Tabla15[[#This Row],[cedula]]&amp;Tabla15[[#This Row],[prog]]&amp;LEFT(Tabla15[[#This Row],[TIPO]],3)</f>
        <v>0010352889911FIJ</v>
      </c>
      <c r="E1015" s="48" t="s">
        <v>523</v>
      </c>
      <c r="F1015" s="48" t="s">
        <v>27</v>
      </c>
      <c r="G1015" s="48" t="s">
        <v>489</v>
      </c>
      <c r="H1015" s="48" t="s">
        <v>11</v>
      </c>
      <c r="I1015" s="73">
        <f>_xlfn.XLOOKUP(Tabla15[[#This Row],[cedula]],TCARRERA[CEDULA],TCARRERA[CATEGORIA DEL SERVIDOR],0)</f>
        <v>0</v>
      </c>
      <c r="J1015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5" s="48" t="str">
        <f>IF(ISTEXT(Tabla15[[#This Row],[CARRERA]]),Tabla15[[#This Row],[CARRERA]],Tabla15[[#This Row],[STATUS]])</f>
        <v>ESTATUTO SIMPLIFICADO</v>
      </c>
      <c r="L1015" s="57">
        <v>15000</v>
      </c>
      <c r="M1015" s="61"/>
      <c r="N1015" s="57">
        <v>456</v>
      </c>
      <c r="O1015" s="57">
        <v>430.5</v>
      </c>
      <c r="P1015" s="25">
        <f>Tabla15[[#This Row],[sbruto]]-Tabla15[[#This Row],[ISR]]-Tabla15[[#This Row],[SFS]]-Tabla15[[#This Row],[AFP]]-Tabla15[[#This Row],[sneto]]</f>
        <v>7620.65</v>
      </c>
      <c r="Q1015" s="25">
        <v>6492.85</v>
      </c>
      <c r="R1015" s="48" t="str">
        <f>_xlfn.XLOOKUP(Tabla15[[#This Row],[cedula]],Tabla8[Numero Documento],Tabla8[Gen])</f>
        <v>M</v>
      </c>
      <c r="S1015" s="48" t="str">
        <f>_xlfn.XLOOKUP(Tabla15[[#This Row],[cedula]],Tabla8[Numero Documento],Tabla8[Lugar Funciones Codigo])</f>
        <v>01.83.03.03</v>
      </c>
    </row>
    <row r="1016" spans="1:19" hidden="1">
      <c r="A1016" s="48" t="s">
        <v>2539</v>
      </c>
      <c r="B1016" s="48" t="s">
        <v>1270</v>
      </c>
      <c r="C1016" s="48" t="s">
        <v>2573</v>
      </c>
      <c r="D1016" s="48" t="str">
        <f>Tabla15[[#This Row],[cedula]]&amp;Tabla15[[#This Row],[prog]]&amp;LEFT(Tabla15[[#This Row],[TIPO]],3)</f>
        <v>0010992470411FIJ</v>
      </c>
      <c r="E1016" s="48" t="s">
        <v>533</v>
      </c>
      <c r="F1016" s="48" t="s">
        <v>27</v>
      </c>
      <c r="G1016" s="48" t="s">
        <v>489</v>
      </c>
      <c r="H1016" s="48" t="s">
        <v>11</v>
      </c>
      <c r="I1016" s="73" t="str">
        <f>_xlfn.XLOOKUP(Tabla15[[#This Row],[cedula]],TCARRERA[CEDULA],TCARRERA[CATEGORIA DEL SERVIDOR],0)</f>
        <v>CARRERA ADMINISTRATIVA</v>
      </c>
      <c r="J101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6" s="48" t="str">
        <f>IF(ISTEXT(Tabla15[[#This Row],[CARRERA]]),Tabla15[[#This Row],[CARRERA]],Tabla15[[#This Row],[STATUS]])</f>
        <v>CARRERA ADMINISTRATIVA</v>
      </c>
      <c r="L1016" s="57">
        <v>15000</v>
      </c>
      <c r="M1016" s="61"/>
      <c r="N1016" s="57">
        <v>456</v>
      </c>
      <c r="O1016" s="57">
        <v>430.5</v>
      </c>
      <c r="P1016" s="25">
        <f>Tabla15[[#This Row],[sbruto]]-Tabla15[[#This Row],[ISR]]-Tabla15[[#This Row],[SFS]]-Tabla15[[#This Row],[AFP]]-Tabla15[[#This Row],[sneto]]</f>
        <v>8520.66</v>
      </c>
      <c r="Q1016" s="25">
        <v>5592.84</v>
      </c>
      <c r="R1016" s="48" t="str">
        <f>_xlfn.XLOOKUP(Tabla15[[#This Row],[cedula]],Tabla8[Numero Documento],Tabla8[Gen])</f>
        <v>M</v>
      </c>
      <c r="S1016" s="48" t="str">
        <f>_xlfn.XLOOKUP(Tabla15[[#This Row],[cedula]],Tabla8[Numero Documento],Tabla8[Lugar Funciones Codigo])</f>
        <v>01.83.03.03</v>
      </c>
    </row>
    <row r="1017" spans="1:19" hidden="1">
      <c r="A1017" s="48" t="s">
        <v>2539</v>
      </c>
      <c r="B1017" s="48" t="s">
        <v>2064</v>
      </c>
      <c r="C1017" s="48" t="s">
        <v>2573</v>
      </c>
      <c r="D1017" s="48" t="str">
        <f>Tabla15[[#This Row],[cedula]]&amp;Tabla15[[#This Row],[prog]]&amp;LEFT(Tabla15[[#This Row],[TIPO]],3)</f>
        <v>0370007995111FIJ</v>
      </c>
      <c r="E1017" s="48" t="s">
        <v>540</v>
      </c>
      <c r="F1017" s="48" t="s">
        <v>514</v>
      </c>
      <c r="G1017" s="48" t="s">
        <v>489</v>
      </c>
      <c r="H1017" s="48" t="s">
        <v>11</v>
      </c>
      <c r="I1017" s="73">
        <f>_xlfn.XLOOKUP(Tabla15[[#This Row],[cedula]],TCARRERA[CEDULA],TCARRERA[CATEGORIA DEL SERVIDOR],0)</f>
        <v>0</v>
      </c>
      <c r="J101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017" s="48" t="str">
        <f>IF(ISTEXT(Tabla15[[#This Row],[CARRERA]]),Tabla15[[#This Row],[CARRERA]],Tabla15[[#This Row],[STATUS]])</f>
        <v>FIJO</v>
      </c>
      <c r="L1017" s="57">
        <v>12650</v>
      </c>
      <c r="M1017" s="60"/>
      <c r="N1017" s="57">
        <v>384.56</v>
      </c>
      <c r="O1017" s="57">
        <v>363.06</v>
      </c>
      <c r="P1017" s="25">
        <f>Tabla15[[#This Row],[sbruto]]-Tabla15[[#This Row],[ISR]]-Tabla15[[#This Row],[SFS]]-Tabla15[[#This Row],[AFP]]-Tabla15[[#This Row],[sneto]]</f>
        <v>571.00000000000182</v>
      </c>
      <c r="Q1017" s="25">
        <v>11331.38</v>
      </c>
      <c r="R1017" s="48" t="str">
        <f>_xlfn.XLOOKUP(Tabla15[[#This Row],[cedula]],Tabla8[Numero Documento],Tabla8[Gen])</f>
        <v>M</v>
      </c>
      <c r="S1017" s="48" t="str">
        <f>_xlfn.XLOOKUP(Tabla15[[#This Row],[cedula]],Tabla8[Numero Documento],Tabla8[Lugar Funciones Codigo])</f>
        <v>01.83.03.03</v>
      </c>
    </row>
    <row r="1018" spans="1:19" hidden="1">
      <c r="A1018" s="48" t="s">
        <v>2539</v>
      </c>
      <c r="B1018" s="48" t="s">
        <v>2014</v>
      </c>
      <c r="C1018" s="48" t="s">
        <v>2573</v>
      </c>
      <c r="D1018" s="48" t="str">
        <f>Tabla15[[#This Row],[cedula]]&amp;Tabla15[[#This Row],[prog]]&amp;LEFT(Tabla15[[#This Row],[TIPO]],3)</f>
        <v>0020045549111FIJ</v>
      </c>
      <c r="E1018" s="48" t="s">
        <v>490</v>
      </c>
      <c r="F1018" s="48" t="s">
        <v>27</v>
      </c>
      <c r="G1018" s="48" t="s">
        <v>489</v>
      </c>
      <c r="H1018" s="48" t="s">
        <v>11</v>
      </c>
      <c r="I1018" s="73">
        <f>_xlfn.XLOOKUP(Tabla15[[#This Row],[cedula]],TCARRERA[CEDULA],TCARRERA[CATEGORIA DEL SERVIDOR],0)</f>
        <v>0</v>
      </c>
      <c r="J1018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48" t="str">
        <f>IF(ISTEXT(Tabla15[[#This Row],[CARRERA]]),Tabla15[[#This Row],[CARRERA]],Tabla15[[#This Row],[STATUS]])</f>
        <v>ESTATUTO SIMPLIFICADO</v>
      </c>
      <c r="L1018" s="57">
        <v>11000</v>
      </c>
      <c r="M1018" s="57"/>
      <c r="N1018" s="57">
        <v>334.4</v>
      </c>
      <c r="O1018" s="57">
        <v>315.7</v>
      </c>
      <c r="P1018" s="25">
        <f>Tabla15[[#This Row],[sbruto]]-Tabla15[[#This Row],[ISR]]-Tabla15[[#This Row],[SFS]]-Tabla15[[#This Row],[AFP]]-Tabla15[[#This Row],[sneto]]</f>
        <v>25</v>
      </c>
      <c r="Q1018" s="25">
        <v>10324.9</v>
      </c>
      <c r="R1018" s="48" t="str">
        <f>_xlfn.XLOOKUP(Tabla15[[#This Row],[cedula]],Tabla8[Numero Documento],Tabla8[Gen])</f>
        <v>M</v>
      </c>
      <c r="S1018" s="48" t="str">
        <f>_xlfn.XLOOKUP(Tabla15[[#This Row],[cedula]],Tabla8[Numero Documento],Tabla8[Lugar Funciones Codigo])</f>
        <v>01.83.03.03</v>
      </c>
    </row>
    <row r="1019" spans="1:19" hidden="1">
      <c r="A1019" s="48" t="s">
        <v>2539</v>
      </c>
      <c r="B1019" s="48" t="s">
        <v>1189</v>
      </c>
      <c r="C1019" s="48" t="s">
        <v>2573</v>
      </c>
      <c r="D1019" s="48" t="str">
        <f>Tabla15[[#This Row],[cedula]]&amp;Tabla15[[#This Row],[prog]]&amp;LEFT(Tabla15[[#This Row],[TIPO]],3)</f>
        <v>0010253707311FIJ</v>
      </c>
      <c r="E1019" s="48" t="s">
        <v>494</v>
      </c>
      <c r="F1019" s="48" t="s">
        <v>27</v>
      </c>
      <c r="G1019" s="48" t="s">
        <v>489</v>
      </c>
      <c r="H1019" s="48" t="s">
        <v>11</v>
      </c>
      <c r="I1019" s="73" t="str">
        <f>_xlfn.XLOOKUP(Tabla15[[#This Row],[cedula]],TCARRERA[CEDULA],TCARRERA[CATEGORIA DEL SERVIDOR],0)</f>
        <v>CARRERA ADMINISTRATIVA</v>
      </c>
      <c r="J1019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9" s="48" t="str">
        <f>IF(ISTEXT(Tabla15[[#This Row],[CARRERA]]),Tabla15[[#This Row],[CARRERA]],Tabla15[[#This Row],[STATUS]])</f>
        <v>CARRERA ADMINISTRATIVA</v>
      </c>
      <c r="L1019" s="57">
        <v>11000</v>
      </c>
      <c r="M1019" s="61"/>
      <c r="N1019" s="57">
        <v>334.4</v>
      </c>
      <c r="O1019" s="57">
        <v>315.7</v>
      </c>
      <c r="P1019" s="25">
        <f>Tabla15[[#This Row],[sbruto]]-Tabla15[[#This Row],[ISR]]-Tabla15[[#This Row],[SFS]]-Tabla15[[#This Row],[AFP]]-Tabla15[[#This Row],[sneto]]</f>
        <v>375</v>
      </c>
      <c r="Q1019" s="25">
        <v>9974.9</v>
      </c>
      <c r="R1019" s="48" t="str">
        <f>_xlfn.XLOOKUP(Tabla15[[#This Row],[cedula]],Tabla8[Numero Documento],Tabla8[Gen])</f>
        <v>M</v>
      </c>
      <c r="S1019" s="48" t="str">
        <f>_xlfn.XLOOKUP(Tabla15[[#This Row],[cedula]],Tabla8[Numero Documento],Tabla8[Lugar Funciones Codigo])</f>
        <v>01.83.03.03</v>
      </c>
    </row>
    <row r="1020" spans="1:19" hidden="1">
      <c r="A1020" s="48" t="s">
        <v>2539</v>
      </c>
      <c r="B1020" s="48" t="s">
        <v>1197</v>
      </c>
      <c r="C1020" s="48" t="s">
        <v>2573</v>
      </c>
      <c r="D1020" s="48" t="str">
        <f>Tabla15[[#This Row],[cedula]]&amp;Tabla15[[#This Row],[prog]]&amp;LEFT(Tabla15[[#This Row],[TIPO]],3)</f>
        <v>0011681749511FIJ</v>
      </c>
      <c r="E1020" s="48" t="s">
        <v>496</v>
      </c>
      <c r="F1020" s="48" t="s">
        <v>497</v>
      </c>
      <c r="G1020" s="48" t="s">
        <v>489</v>
      </c>
      <c r="H1020" s="48" t="s">
        <v>11</v>
      </c>
      <c r="I1020" s="73" t="str">
        <f>_xlfn.XLOOKUP(Tabla15[[#This Row],[cedula]],TCARRERA[CEDULA],TCARRERA[CATEGORIA DEL SERVIDOR],0)</f>
        <v>CARRERA ADMINISTRATIVA</v>
      </c>
      <c r="J102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020" s="48" t="str">
        <f>IF(ISTEXT(Tabla15[[#This Row],[CARRERA]]),Tabla15[[#This Row],[CARRERA]],Tabla15[[#This Row],[STATUS]])</f>
        <v>CARRERA ADMINISTRATIVA</v>
      </c>
      <c r="L1020" s="57">
        <v>11000</v>
      </c>
      <c r="M1020" s="61"/>
      <c r="N1020" s="60">
        <v>334.4</v>
      </c>
      <c r="O1020" s="60">
        <v>315.7</v>
      </c>
      <c r="P1020" s="25">
        <f>Tabla15[[#This Row],[sbruto]]-Tabla15[[#This Row],[ISR]]-Tabla15[[#This Row],[SFS]]-Tabla15[[#This Row],[AFP]]-Tabla15[[#This Row],[sneto]]</f>
        <v>8216.74</v>
      </c>
      <c r="Q1020" s="25">
        <v>2133.16</v>
      </c>
      <c r="R1020" s="48" t="str">
        <f>_xlfn.XLOOKUP(Tabla15[[#This Row],[cedula]],Tabla8[Numero Documento],Tabla8[Gen])</f>
        <v>M</v>
      </c>
      <c r="S1020" s="48" t="str">
        <f>_xlfn.XLOOKUP(Tabla15[[#This Row],[cedula]],Tabla8[Numero Documento],Tabla8[Lugar Funciones Codigo])</f>
        <v>01.83.03.03</v>
      </c>
    </row>
    <row r="1021" spans="1:19" hidden="1">
      <c r="A1021" s="48" t="s">
        <v>2539</v>
      </c>
      <c r="B1021" s="48" t="s">
        <v>1204</v>
      </c>
      <c r="C1021" s="48" t="s">
        <v>2573</v>
      </c>
      <c r="D1021" s="48" t="str">
        <f>Tabla15[[#This Row],[cedula]]&amp;Tabla15[[#This Row],[prog]]&amp;LEFT(Tabla15[[#This Row],[TIPO]],3)</f>
        <v>0011524115011FIJ</v>
      </c>
      <c r="E1021" s="48" t="s">
        <v>502</v>
      </c>
      <c r="F1021" s="48" t="s">
        <v>402</v>
      </c>
      <c r="G1021" s="48" t="s">
        <v>489</v>
      </c>
      <c r="H1021" s="48" t="s">
        <v>11</v>
      </c>
      <c r="I1021" s="73" t="str">
        <f>_xlfn.XLOOKUP(Tabla15[[#This Row],[cedula]],TCARRERA[CEDULA],TCARRERA[CATEGORIA DEL SERVIDOR],0)</f>
        <v>CARRERA ADMINISTRATIVA</v>
      </c>
      <c r="J102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1" s="48" t="str">
        <f>IF(ISTEXT(Tabla15[[#This Row],[CARRERA]]),Tabla15[[#This Row],[CARRERA]],Tabla15[[#This Row],[STATUS]])</f>
        <v>CARRERA ADMINISTRATIVA</v>
      </c>
      <c r="L1021" s="57">
        <v>11000</v>
      </c>
      <c r="M1021" s="61"/>
      <c r="N1021" s="60">
        <v>334.4</v>
      </c>
      <c r="O1021" s="60">
        <v>315.7</v>
      </c>
      <c r="P1021" s="25">
        <f>Tabla15[[#This Row],[sbruto]]-Tabla15[[#This Row],[ISR]]-Tabla15[[#This Row],[SFS]]-Tabla15[[#This Row],[AFP]]-Tabla15[[#This Row],[sneto]]</f>
        <v>8300.84</v>
      </c>
      <c r="Q1021" s="25">
        <v>2049.06</v>
      </c>
      <c r="R1021" s="48" t="str">
        <f>_xlfn.XLOOKUP(Tabla15[[#This Row],[cedula]],Tabla8[Numero Documento],Tabla8[Gen])</f>
        <v>M</v>
      </c>
      <c r="S1021" s="48" t="str">
        <f>_xlfn.XLOOKUP(Tabla15[[#This Row],[cedula]],Tabla8[Numero Documento],Tabla8[Lugar Funciones Codigo])</f>
        <v>01.83.03.03</v>
      </c>
    </row>
    <row r="1022" spans="1:19" hidden="1">
      <c r="A1022" s="48" t="s">
        <v>2539</v>
      </c>
      <c r="B1022" s="48" t="s">
        <v>2027</v>
      </c>
      <c r="C1022" s="48" t="s">
        <v>2573</v>
      </c>
      <c r="D1022" s="48" t="str">
        <f>Tabla15[[#This Row],[cedula]]&amp;Tabla15[[#This Row],[prog]]&amp;LEFT(Tabla15[[#This Row],[TIPO]],3)</f>
        <v>0020045551711FIJ</v>
      </c>
      <c r="E1022" s="48" t="s">
        <v>505</v>
      </c>
      <c r="F1022" s="48" t="s">
        <v>27</v>
      </c>
      <c r="G1022" s="48" t="s">
        <v>489</v>
      </c>
      <c r="H1022" s="48" t="s">
        <v>11</v>
      </c>
      <c r="I1022" s="73">
        <f>_xlfn.XLOOKUP(Tabla15[[#This Row],[cedula]],TCARRERA[CEDULA],TCARRERA[CATEGORIA DEL SERVIDOR],0)</f>
        <v>0</v>
      </c>
      <c r="J1022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2" s="48" t="str">
        <f>IF(ISTEXT(Tabla15[[#This Row],[CARRERA]]),Tabla15[[#This Row],[CARRERA]],Tabla15[[#This Row],[STATUS]])</f>
        <v>ESTATUTO SIMPLIFICADO</v>
      </c>
      <c r="L1022" s="57">
        <v>11000</v>
      </c>
      <c r="M1022" s="60"/>
      <c r="N1022" s="57">
        <v>334.4</v>
      </c>
      <c r="O1022" s="57">
        <v>315.7</v>
      </c>
      <c r="P1022" s="25">
        <f>Tabla15[[#This Row],[sbruto]]-Tabla15[[#This Row],[ISR]]-Tabla15[[#This Row],[SFS]]-Tabla15[[#This Row],[AFP]]-Tabla15[[#This Row],[sneto]]</f>
        <v>25</v>
      </c>
      <c r="Q1022" s="25">
        <v>10324.9</v>
      </c>
      <c r="R1022" s="48" t="str">
        <f>_xlfn.XLOOKUP(Tabla15[[#This Row],[cedula]],Tabla8[Numero Documento],Tabla8[Gen])</f>
        <v>M</v>
      </c>
      <c r="S1022" s="48" t="str">
        <f>_xlfn.XLOOKUP(Tabla15[[#This Row],[cedula]],Tabla8[Numero Documento],Tabla8[Lugar Funciones Codigo])</f>
        <v>01.83.03.03</v>
      </c>
    </row>
    <row r="1023" spans="1:19" hidden="1">
      <c r="A1023" s="48" t="s">
        <v>2539</v>
      </c>
      <c r="B1023" s="48" t="s">
        <v>2028</v>
      </c>
      <c r="C1023" s="48" t="s">
        <v>2573</v>
      </c>
      <c r="D1023" s="48" t="str">
        <f>Tabla15[[#This Row],[cedula]]&amp;Tabla15[[#This Row],[prog]]&amp;LEFT(Tabla15[[#This Row],[TIPO]],3)</f>
        <v>0010404300511FIJ</v>
      </c>
      <c r="E1023" s="48" t="s">
        <v>508</v>
      </c>
      <c r="F1023" s="48" t="s">
        <v>95</v>
      </c>
      <c r="G1023" s="48" t="s">
        <v>489</v>
      </c>
      <c r="H1023" s="48" t="s">
        <v>11</v>
      </c>
      <c r="I1023" s="73">
        <f>_xlfn.XLOOKUP(Tabla15[[#This Row],[cedula]],TCARRERA[CEDULA],TCARRERA[CATEGORIA DEL SERVIDOR],0)</f>
        <v>0</v>
      </c>
      <c r="J1023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3" s="48" t="str">
        <f>IF(ISTEXT(Tabla15[[#This Row],[CARRERA]]),Tabla15[[#This Row],[CARRERA]],Tabla15[[#This Row],[STATUS]])</f>
        <v>ESTATUTO SIMPLIFICADO</v>
      </c>
      <c r="L1023" s="57">
        <v>11000</v>
      </c>
      <c r="M1023" s="60"/>
      <c r="N1023" s="57">
        <v>334.4</v>
      </c>
      <c r="O1023" s="57">
        <v>315.7</v>
      </c>
      <c r="P1023" s="25">
        <f>Tabla15[[#This Row],[sbruto]]-Tabla15[[#This Row],[ISR]]-Tabla15[[#This Row],[SFS]]-Tabla15[[#This Row],[AFP]]-Tabla15[[#This Row],[sneto]]</f>
        <v>8094.76</v>
      </c>
      <c r="Q1023" s="25">
        <v>2255.14</v>
      </c>
      <c r="R1023" s="48" t="str">
        <f>_xlfn.XLOOKUP(Tabla15[[#This Row],[cedula]],Tabla8[Numero Documento],Tabla8[Gen])</f>
        <v>M</v>
      </c>
      <c r="S1023" s="48" t="str">
        <f>_xlfn.XLOOKUP(Tabla15[[#This Row],[cedula]],Tabla8[Numero Documento],Tabla8[Lugar Funciones Codigo])</f>
        <v>01.83.03.03</v>
      </c>
    </row>
    <row r="1024" spans="1:19" hidden="1">
      <c r="A1024" s="48" t="s">
        <v>2539</v>
      </c>
      <c r="B1024" s="48" t="s">
        <v>2029</v>
      </c>
      <c r="C1024" s="48" t="s">
        <v>2573</v>
      </c>
      <c r="D1024" s="48" t="str">
        <f>Tabla15[[#This Row],[cedula]]&amp;Tabla15[[#This Row],[prog]]&amp;LEFT(Tabla15[[#This Row],[TIPO]],3)</f>
        <v>0011150863611FIJ</v>
      </c>
      <c r="E1024" s="48" t="s">
        <v>509</v>
      </c>
      <c r="F1024" s="48" t="s">
        <v>402</v>
      </c>
      <c r="G1024" s="48" t="s">
        <v>489</v>
      </c>
      <c r="H1024" s="48" t="s">
        <v>11</v>
      </c>
      <c r="I1024" s="73">
        <f>_xlfn.XLOOKUP(Tabla15[[#This Row],[cedula]],TCARRERA[CEDULA],TCARRERA[CATEGORIA DEL SERVIDOR],0)</f>
        <v>0</v>
      </c>
      <c r="J102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4" s="48" t="str">
        <f>IF(ISTEXT(Tabla15[[#This Row],[CARRERA]]),Tabla15[[#This Row],[CARRERA]],Tabla15[[#This Row],[STATUS]])</f>
        <v>ESTATUTO SIMPLIFICADO</v>
      </c>
      <c r="L1024" s="57">
        <v>11000</v>
      </c>
      <c r="M1024" s="61"/>
      <c r="N1024" s="57">
        <v>334.4</v>
      </c>
      <c r="O1024" s="57">
        <v>315.7</v>
      </c>
      <c r="P1024" s="25">
        <f>Tabla15[[#This Row],[sbruto]]-Tabla15[[#This Row],[ISR]]-Tabla15[[#This Row],[SFS]]-Tabla15[[#This Row],[AFP]]-Tabla15[[#This Row],[sneto]]</f>
        <v>8209.25</v>
      </c>
      <c r="Q1024" s="25">
        <v>2140.65</v>
      </c>
      <c r="R1024" s="48" t="str">
        <f>_xlfn.XLOOKUP(Tabla15[[#This Row],[cedula]],Tabla8[Numero Documento],Tabla8[Gen])</f>
        <v>M</v>
      </c>
      <c r="S1024" s="48" t="str">
        <f>_xlfn.XLOOKUP(Tabla15[[#This Row],[cedula]],Tabla8[Numero Documento],Tabla8[Lugar Funciones Codigo])</f>
        <v>01.83.03.03</v>
      </c>
    </row>
    <row r="1025" spans="1:19" hidden="1">
      <c r="A1025" s="48" t="s">
        <v>2539</v>
      </c>
      <c r="B1025" s="48" t="s">
        <v>2032</v>
      </c>
      <c r="C1025" s="48" t="s">
        <v>2573</v>
      </c>
      <c r="D1025" s="48" t="str">
        <f>Tabla15[[#This Row],[cedula]]&amp;Tabla15[[#This Row],[prog]]&amp;LEFT(Tabla15[[#This Row],[TIPO]],3)</f>
        <v>0011892348111FIJ</v>
      </c>
      <c r="E1025" s="48" t="s">
        <v>510</v>
      </c>
      <c r="F1025" s="48" t="s">
        <v>95</v>
      </c>
      <c r="G1025" s="48" t="s">
        <v>489</v>
      </c>
      <c r="H1025" s="48" t="s">
        <v>11</v>
      </c>
      <c r="I1025" s="73">
        <f>_xlfn.XLOOKUP(Tabla15[[#This Row],[cedula]],TCARRERA[CEDULA],TCARRERA[CATEGORIA DEL SERVIDOR],0)</f>
        <v>0</v>
      </c>
      <c r="J1025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5" s="48" t="str">
        <f>IF(ISTEXT(Tabla15[[#This Row],[CARRERA]]),Tabla15[[#This Row],[CARRERA]],Tabla15[[#This Row],[STATUS]])</f>
        <v>ESTATUTO SIMPLIFICADO</v>
      </c>
      <c r="L1025" s="57">
        <v>11000</v>
      </c>
      <c r="M1025" s="61"/>
      <c r="N1025" s="57">
        <v>334.4</v>
      </c>
      <c r="O1025" s="57">
        <v>315.7</v>
      </c>
      <c r="P1025" s="25">
        <f>Tabla15[[#This Row],[sbruto]]-Tabla15[[#This Row],[ISR]]-Tabla15[[#This Row],[SFS]]-Tabla15[[#This Row],[AFP]]-Tabla15[[#This Row],[sneto]]</f>
        <v>8284.92</v>
      </c>
      <c r="Q1025" s="25">
        <v>2064.98</v>
      </c>
      <c r="R1025" s="48" t="str">
        <f>_xlfn.XLOOKUP(Tabla15[[#This Row],[cedula]],Tabla8[Numero Documento],Tabla8[Gen])</f>
        <v>M</v>
      </c>
      <c r="S1025" s="48" t="str">
        <f>_xlfn.XLOOKUP(Tabla15[[#This Row],[cedula]],Tabla8[Numero Documento],Tabla8[Lugar Funciones Codigo])</f>
        <v>01.83.03.03</v>
      </c>
    </row>
    <row r="1026" spans="1:19" hidden="1">
      <c r="A1026" s="48" t="s">
        <v>2539</v>
      </c>
      <c r="B1026" s="48" t="s">
        <v>2033</v>
      </c>
      <c r="C1026" s="48" t="s">
        <v>2573</v>
      </c>
      <c r="D1026" s="48" t="str">
        <f>Tabla15[[#This Row],[cedula]]&amp;Tabla15[[#This Row],[prog]]&amp;LEFT(Tabla15[[#This Row],[TIPO]],3)</f>
        <v>0011795107911FIJ</v>
      </c>
      <c r="E1026" s="48" t="s">
        <v>513</v>
      </c>
      <c r="F1026" s="48" t="s">
        <v>27</v>
      </c>
      <c r="G1026" s="48" t="s">
        <v>489</v>
      </c>
      <c r="H1026" s="48" t="s">
        <v>11</v>
      </c>
      <c r="I1026" s="73">
        <f>_xlfn.XLOOKUP(Tabla15[[#This Row],[cedula]],TCARRERA[CEDULA],TCARRERA[CATEGORIA DEL SERVIDOR],0)</f>
        <v>0</v>
      </c>
      <c r="J102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6" s="48" t="str">
        <f>IF(ISTEXT(Tabla15[[#This Row],[CARRERA]]),Tabla15[[#This Row],[CARRERA]],Tabla15[[#This Row],[STATUS]])</f>
        <v>ESTATUTO SIMPLIFICADO</v>
      </c>
      <c r="L1026" s="57">
        <v>11000</v>
      </c>
      <c r="M1026" s="61"/>
      <c r="N1026" s="57">
        <v>334.4</v>
      </c>
      <c r="O1026" s="57">
        <v>315.7</v>
      </c>
      <c r="P1026" s="25">
        <f>Tabla15[[#This Row],[sbruto]]-Tabla15[[#This Row],[ISR]]-Tabla15[[#This Row],[SFS]]-Tabla15[[#This Row],[AFP]]-Tabla15[[#This Row],[sneto]]</f>
        <v>8257.5399999999991</v>
      </c>
      <c r="Q1026" s="25">
        <v>2092.36</v>
      </c>
      <c r="R1026" s="48" t="str">
        <f>_xlfn.XLOOKUP(Tabla15[[#This Row],[cedula]],Tabla8[Numero Documento],Tabla8[Gen])</f>
        <v>M</v>
      </c>
      <c r="S1026" s="48" t="str">
        <f>_xlfn.XLOOKUP(Tabla15[[#This Row],[cedula]],Tabla8[Numero Documento],Tabla8[Lugar Funciones Codigo])</f>
        <v>01.83.03.03</v>
      </c>
    </row>
    <row r="1027" spans="1:19" hidden="1">
      <c r="A1027" s="48" t="s">
        <v>2539</v>
      </c>
      <c r="B1027" s="48" t="s">
        <v>2040</v>
      </c>
      <c r="C1027" s="48" t="s">
        <v>2573</v>
      </c>
      <c r="D1027" s="48" t="str">
        <f>Tabla15[[#This Row],[cedula]]&amp;Tabla15[[#This Row],[prog]]&amp;LEFT(Tabla15[[#This Row],[TIPO]],3)</f>
        <v>0490007281211FIJ</v>
      </c>
      <c r="E1027" s="48" t="s">
        <v>307</v>
      </c>
      <c r="F1027" s="48" t="s">
        <v>27</v>
      </c>
      <c r="G1027" s="48" t="s">
        <v>489</v>
      </c>
      <c r="H1027" s="48" t="s">
        <v>11</v>
      </c>
      <c r="I1027" s="73">
        <f>_xlfn.XLOOKUP(Tabla15[[#This Row],[cedula]],TCARRERA[CEDULA],TCARRERA[CATEGORIA DEL SERVIDOR],0)</f>
        <v>0</v>
      </c>
      <c r="J102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48" t="str">
        <f>IF(ISTEXT(Tabla15[[#This Row],[CARRERA]]),Tabla15[[#This Row],[CARRERA]],Tabla15[[#This Row],[STATUS]])</f>
        <v>ESTATUTO SIMPLIFICADO</v>
      </c>
      <c r="L1027" s="57">
        <v>11000</v>
      </c>
      <c r="M1027" s="60"/>
      <c r="N1027" s="57">
        <v>334.4</v>
      </c>
      <c r="O1027" s="57">
        <v>315.7</v>
      </c>
      <c r="P1027" s="25">
        <f>Tabla15[[#This Row],[sbruto]]-Tabla15[[#This Row],[ISR]]-Tabla15[[#This Row],[SFS]]-Tabla15[[#This Row],[AFP]]-Tabla15[[#This Row],[sneto]]</f>
        <v>25</v>
      </c>
      <c r="Q1027" s="25">
        <v>10324.9</v>
      </c>
      <c r="R1027" s="48" t="str">
        <f>_xlfn.XLOOKUP(Tabla15[[#This Row],[cedula]],Tabla8[Numero Documento],Tabla8[Gen])</f>
        <v>M</v>
      </c>
      <c r="S1027" s="48" t="str">
        <f>_xlfn.XLOOKUP(Tabla15[[#This Row],[cedula]],Tabla8[Numero Documento],Tabla8[Lugar Funciones Codigo])</f>
        <v>01.83.03.03</v>
      </c>
    </row>
    <row r="1028" spans="1:19" hidden="1">
      <c r="A1028" s="48" t="s">
        <v>2539</v>
      </c>
      <c r="B1028" s="48" t="s">
        <v>2041</v>
      </c>
      <c r="C1028" s="48" t="s">
        <v>2573</v>
      </c>
      <c r="D1028" s="48" t="str">
        <f>Tabla15[[#This Row],[cedula]]&amp;Tabla15[[#This Row],[prog]]&amp;LEFT(Tabla15[[#This Row],[TIPO]],3)</f>
        <v>0730004967811FIJ</v>
      </c>
      <c r="E1028" s="48" t="s">
        <v>519</v>
      </c>
      <c r="F1028" s="48" t="s">
        <v>27</v>
      </c>
      <c r="G1028" s="48" t="s">
        <v>489</v>
      </c>
      <c r="H1028" s="48" t="s">
        <v>11</v>
      </c>
      <c r="I1028" s="73">
        <f>_xlfn.XLOOKUP(Tabla15[[#This Row],[cedula]],TCARRERA[CEDULA],TCARRERA[CATEGORIA DEL SERVIDOR],0)</f>
        <v>0</v>
      </c>
      <c r="J1028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8" s="48" t="str">
        <f>IF(ISTEXT(Tabla15[[#This Row],[CARRERA]]),Tabla15[[#This Row],[CARRERA]],Tabla15[[#This Row],[STATUS]])</f>
        <v>ESTATUTO SIMPLIFICADO</v>
      </c>
      <c r="L1028" s="57">
        <v>11000</v>
      </c>
      <c r="M1028" s="58"/>
      <c r="N1028" s="57">
        <v>334.4</v>
      </c>
      <c r="O1028" s="57">
        <v>315.7</v>
      </c>
      <c r="P1028" s="25">
        <f>Tabla15[[#This Row],[sbruto]]-Tabla15[[#This Row],[ISR]]-Tabla15[[#This Row],[SFS]]-Tabla15[[#This Row],[AFP]]-Tabla15[[#This Row],[sneto]]</f>
        <v>3268.8799999999992</v>
      </c>
      <c r="Q1028" s="25">
        <v>7081.02</v>
      </c>
      <c r="R1028" s="48" t="str">
        <f>_xlfn.XLOOKUP(Tabla15[[#This Row],[cedula]],Tabla8[Numero Documento],Tabla8[Gen])</f>
        <v>M</v>
      </c>
      <c r="S1028" s="48" t="str">
        <f>_xlfn.XLOOKUP(Tabla15[[#This Row],[cedula]],Tabla8[Numero Documento],Tabla8[Lugar Funciones Codigo])</f>
        <v>01.83.03.03</v>
      </c>
    </row>
    <row r="1029" spans="1:19" hidden="1">
      <c r="A1029" s="48" t="s">
        <v>2539</v>
      </c>
      <c r="B1029" s="48" t="s">
        <v>1234</v>
      </c>
      <c r="C1029" s="48" t="s">
        <v>2573</v>
      </c>
      <c r="D1029" s="48" t="str">
        <f>Tabla15[[#This Row],[cedula]]&amp;Tabla15[[#This Row],[prog]]&amp;LEFT(Tabla15[[#This Row],[TIPO]],3)</f>
        <v>0010915928511FIJ</v>
      </c>
      <c r="E1029" s="48" t="s">
        <v>521</v>
      </c>
      <c r="F1029" s="48" t="s">
        <v>392</v>
      </c>
      <c r="G1029" s="48" t="s">
        <v>489</v>
      </c>
      <c r="H1029" s="48" t="s">
        <v>11</v>
      </c>
      <c r="I1029" s="73" t="str">
        <f>_xlfn.XLOOKUP(Tabla15[[#This Row],[cedula]],TCARRERA[CEDULA],TCARRERA[CATEGORIA DEL SERVIDOR],0)</f>
        <v>CARRERA ADMINISTRATIVA</v>
      </c>
      <c r="J102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029" s="48" t="str">
        <f>IF(ISTEXT(Tabla15[[#This Row],[CARRERA]]),Tabla15[[#This Row],[CARRERA]],Tabla15[[#This Row],[STATUS]])</f>
        <v>CARRERA ADMINISTRATIVA</v>
      </c>
      <c r="L1029" s="57">
        <v>11000</v>
      </c>
      <c r="M1029" s="60"/>
      <c r="N1029" s="57">
        <v>334.4</v>
      </c>
      <c r="O1029" s="57">
        <v>315.7</v>
      </c>
      <c r="P1029" s="25">
        <f>Tabla15[[#This Row],[sbruto]]-Tabla15[[#This Row],[ISR]]-Tabla15[[#This Row],[SFS]]-Tabla15[[#This Row],[AFP]]-Tabla15[[#This Row],[sneto]]</f>
        <v>375</v>
      </c>
      <c r="Q1029" s="25">
        <v>9974.9</v>
      </c>
      <c r="R1029" s="48" t="str">
        <f>_xlfn.XLOOKUP(Tabla15[[#This Row],[cedula]],Tabla8[Numero Documento],Tabla8[Gen])</f>
        <v>M</v>
      </c>
      <c r="S1029" s="48" t="str">
        <f>_xlfn.XLOOKUP(Tabla15[[#This Row],[cedula]],Tabla8[Numero Documento],Tabla8[Lugar Funciones Codigo])</f>
        <v>01.83.03.03</v>
      </c>
    </row>
    <row r="1030" spans="1:19" hidden="1">
      <c r="A1030" s="48" t="s">
        <v>2539</v>
      </c>
      <c r="B1030" s="48" t="s">
        <v>2044</v>
      </c>
      <c r="C1030" s="48" t="s">
        <v>2573</v>
      </c>
      <c r="D1030" s="48" t="str">
        <f>Tabla15[[#This Row],[cedula]]&amp;Tabla15[[#This Row],[prog]]&amp;LEFT(Tabla15[[#This Row],[TIPO]],3)</f>
        <v>0010258194911FIJ</v>
      </c>
      <c r="E1030" s="48" t="s">
        <v>522</v>
      </c>
      <c r="F1030" s="48" t="s">
        <v>8</v>
      </c>
      <c r="G1030" s="48" t="s">
        <v>489</v>
      </c>
      <c r="H1030" s="48" t="s">
        <v>11</v>
      </c>
      <c r="I1030" s="73">
        <f>_xlfn.XLOOKUP(Tabla15[[#This Row],[cedula]],TCARRERA[CEDULA],TCARRERA[CATEGORIA DEL SERVIDOR],0)</f>
        <v>0</v>
      </c>
      <c r="J1030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48" t="str">
        <f>IF(ISTEXT(Tabla15[[#This Row],[CARRERA]]),Tabla15[[#This Row],[CARRERA]],Tabla15[[#This Row],[STATUS]])</f>
        <v>ESTATUTO SIMPLIFICADO</v>
      </c>
      <c r="L1030" s="57">
        <v>11000</v>
      </c>
      <c r="M1030" s="58"/>
      <c r="N1030" s="57">
        <v>334.4</v>
      </c>
      <c r="O1030" s="57">
        <v>315.7</v>
      </c>
      <c r="P1030" s="25">
        <f>Tabla15[[#This Row],[sbruto]]-Tabla15[[#This Row],[ISR]]-Tabla15[[#This Row],[SFS]]-Tabla15[[#This Row],[AFP]]-Tabla15[[#This Row],[sneto]]</f>
        <v>6039.8399999999992</v>
      </c>
      <c r="Q1030" s="25">
        <v>4310.0600000000004</v>
      </c>
      <c r="R1030" s="48" t="str">
        <f>_xlfn.XLOOKUP(Tabla15[[#This Row],[cedula]],Tabla8[Numero Documento],Tabla8[Gen])</f>
        <v>F</v>
      </c>
      <c r="S1030" s="48" t="str">
        <f>_xlfn.XLOOKUP(Tabla15[[#This Row],[cedula]],Tabla8[Numero Documento],Tabla8[Lugar Funciones Codigo])</f>
        <v>01.83.03.03</v>
      </c>
    </row>
    <row r="1031" spans="1:19" hidden="1">
      <c r="A1031" s="48" t="s">
        <v>2539</v>
      </c>
      <c r="B1031" s="48" t="s">
        <v>2050</v>
      </c>
      <c r="C1031" s="48" t="s">
        <v>2573</v>
      </c>
      <c r="D1031" s="48" t="str">
        <f>Tabla15[[#This Row],[cedula]]&amp;Tabla15[[#This Row],[prog]]&amp;LEFT(Tabla15[[#This Row],[TIPO]],3)</f>
        <v>0011276429511FIJ</v>
      </c>
      <c r="E1031" s="48" t="s">
        <v>528</v>
      </c>
      <c r="F1031" s="48" t="s">
        <v>8</v>
      </c>
      <c r="G1031" s="48" t="s">
        <v>489</v>
      </c>
      <c r="H1031" s="48" t="s">
        <v>11</v>
      </c>
      <c r="I1031" s="73">
        <f>_xlfn.XLOOKUP(Tabla15[[#This Row],[cedula]],TCARRERA[CEDULA],TCARRERA[CATEGORIA DEL SERVIDOR],0)</f>
        <v>0</v>
      </c>
      <c r="J103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1" s="48" t="str">
        <f>IF(ISTEXT(Tabla15[[#This Row],[CARRERA]]),Tabla15[[#This Row],[CARRERA]],Tabla15[[#This Row],[STATUS]])</f>
        <v>ESTATUTO SIMPLIFICADO</v>
      </c>
      <c r="L1031" s="57">
        <v>11000</v>
      </c>
      <c r="M1031" s="61"/>
      <c r="N1031" s="57">
        <v>334.4</v>
      </c>
      <c r="O1031" s="57">
        <v>315.7</v>
      </c>
      <c r="P1031" s="25">
        <f>Tabla15[[#This Row],[sbruto]]-Tabla15[[#This Row],[ISR]]-Tabla15[[#This Row],[SFS]]-Tabla15[[#This Row],[AFP]]-Tabla15[[#This Row],[sneto]]</f>
        <v>6316.2699999999995</v>
      </c>
      <c r="Q1031" s="25">
        <v>4033.63</v>
      </c>
      <c r="R1031" s="48" t="str">
        <f>_xlfn.XLOOKUP(Tabla15[[#This Row],[cedula]],Tabla8[Numero Documento],Tabla8[Gen])</f>
        <v>F</v>
      </c>
      <c r="S1031" s="48" t="str">
        <f>_xlfn.XLOOKUP(Tabla15[[#This Row],[cedula]],Tabla8[Numero Documento],Tabla8[Lugar Funciones Codigo])</f>
        <v>01.83.03.03</v>
      </c>
    </row>
    <row r="1032" spans="1:19" hidden="1">
      <c r="A1032" s="48" t="s">
        <v>2539</v>
      </c>
      <c r="B1032" s="48" t="s">
        <v>1255</v>
      </c>
      <c r="C1032" s="48" t="s">
        <v>2573</v>
      </c>
      <c r="D1032" s="48" t="str">
        <f>Tabla15[[#This Row],[cedula]]&amp;Tabla15[[#This Row],[prog]]&amp;LEFT(Tabla15[[#This Row],[TIPO]],3)</f>
        <v>0010002185611FIJ</v>
      </c>
      <c r="E1032" s="48" t="s">
        <v>529</v>
      </c>
      <c r="F1032" s="48" t="s">
        <v>27</v>
      </c>
      <c r="G1032" s="48" t="s">
        <v>489</v>
      </c>
      <c r="H1032" s="48" t="s">
        <v>11</v>
      </c>
      <c r="I1032" s="73" t="str">
        <f>_xlfn.XLOOKUP(Tabla15[[#This Row],[cedula]],TCARRERA[CEDULA],TCARRERA[CATEGORIA DEL SERVIDOR],0)</f>
        <v>CARRERA ADMINISTRATIVA</v>
      </c>
      <c r="J1032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2" s="48" t="str">
        <f>IF(ISTEXT(Tabla15[[#This Row],[CARRERA]]),Tabla15[[#This Row],[CARRERA]],Tabla15[[#This Row],[STATUS]])</f>
        <v>CARRERA ADMINISTRATIVA</v>
      </c>
      <c r="L1032" s="57">
        <v>11000</v>
      </c>
      <c r="M1032" s="61"/>
      <c r="N1032" s="57">
        <v>334.4</v>
      </c>
      <c r="O1032" s="57">
        <v>315.7</v>
      </c>
      <c r="P1032" s="25">
        <f>Tabla15[[#This Row],[sbruto]]-Tabla15[[#This Row],[ISR]]-Tabla15[[#This Row],[SFS]]-Tabla15[[#This Row],[AFP]]-Tabla15[[#This Row],[sneto]]</f>
        <v>7637.0499999999993</v>
      </c>
      <c r="Q1032" s="25">
        <v>2712.85</v>
      </c>
      <c r="R1032" s="48" t="str">
        <f>_xlfn.XLOOKUP(Tabla15[[#This Row],[cedula]],Tabla8[Numero Documento],Tabla8[Gen])</f>
        <v>M</v>
      </c>
      <c r="S1032" s="48" t="str">
        <f>_xlfn.XLOOKUP(Tabla15[[#This Row],[cedula]],Tabla8[Numero Documento],Tabla8[Lugar Funciones Codigo])</f>
        <v>01.83.03.03</v>
      </c>
    </row>
    <row r="1033" spans="1:19" hidden="1">
      <c r="A1033" s="48" t="s">
        <v>2539</v>
      </c>
      <c r="B1033" s="48" t="s">
        <v>1262</v>
      </c>
      <c r="C1033" s="48" t="s">
        <v>2573</v>
      </c>
      <c r="D1033" s="48" t="str">
        <f>Tabla15[[#This Row],[cedula]]&amp;Tabla15[[#This Row],[prog]]&amp;LEFT(Tabla15[[#This Row],[TIPO]],3)</f>
        <v>0020045932911FIJ</v>
      </c>
      <c r="E1033" s="48" t="s">
        <v>531</v>
      </c>
      <c r="F1033" s="48" t="s">
        <v>27</v>
      </c>
      <c r="G1033" s="48" t="s">
        <v>489</v>
      </c>
      <c r="H1033" s="48" t="s">
        <v>11</v>
      </c>
      <c r="I1033" s="73" t="str">
        <f>_xlfn.XLOOKUP(Tabla15[[#This Row],[cedula]],TCARRERA[CEDULA],TCARRERA[CATEGORIA DEL SERVIDOR],0)</f>
        <v>CARRERA ADMINISTRATIVA</v>
      </c>
      <c r="J1033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3" s="48" t="str">
        <f>IF(ISTEXT(Tabla15[[#This Row],[CARRERA]]),Tabla15[[#This Row],[CARRERA]],Tabla15[[#This Row],[STATUS]])</f>
        <v>CARRERA ADMINISTRATIVA</v>
      </c>
      <c r="L1033" s="57">
        <v>11000</v>
      </c>
      <c r="M1033" s="59"/>
      <c r="N1033" s="57">
        <v>334.4</v>
      </c>
      <c r="O1033" s="57">
        <v>315.7</v>
      </c>
      <c r="P1033" s="25">
        <f>Tabla15[[#This Row],[sbruto]]-Tabla15[[#This Row],[ISR]]-Tabla15[[#This Row],[SFS]]-Tabla15[[#This Row],[AFP]]-Tabla15[[#This Row],[sneto]]</f>
        <v>375</v>
      </c>
      <c r="Q1033" s="25">
        <v>9974.9</v>
      </c>
      <c r="R1033" s="48" t="str">
        <f>_xlfn.XLOOKUP(Tabla15[[#This Row],[cedula]],Tabla8[Numero Documento],Tabla8[Gen])</f>
        <v>M</v>
      </c>
      <c r="S1033" s="48" t="str">
        <f>_xlfn.XLOOKUP(Tabla15[[#This Row],[cedula]],Tabla8[Numero Documento],Tabla8[Lugar Funciones Codigo])</f>
        <v>01.83.03.03</v>
      </c>
    </row>
    <row r="1034" spans="1:19" hidden="1">
      <c r="A1034" s="48" t="s">
        <v>2539</v>
      </c>
      <c r="B1034" s="48" t="s">
        <v>2056</v>
      </c>
      <c r="C1034" s="48" t="s">
        <v>2573</v>
      </c>
      <c r="D1034" s="48" t="str">
        <f>Tabla15[[#This Row],[cedula]]&amp;Tabla15[[#This Row],[prog]]&amp;LEFT(Tabla15[[#This Row],[TIPO]],3)</f>
        <v>0010406988511FIJ</v>
      </c>
      <c r="E1034" s="48" t="s">
        <v>536</v>
      </c>
      <c r="F1034" s="48" t="s">
        <v>383</v>
      </c>
      <c r="G1034" s="48" t="s">
        <v>489</v>
      </c>
      <c r="H1034" s="48" t="s">
        <v>11</v>
      </c>
      <c r="I1034" s="73">
        <f>_xlfn.XLOOKUP(Tabla15[[#This Row],[cedula]],TCARRERA[CEDULA],TCARRERA[CATEGORIA DEL SERVIDOR],0)</f>
        <v>0</v>
      </c>
      <c r="J103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4" s="48" t="str">
        <f>IF(ISTEXT(Tabla15[[#This Row],[CARRERA]]),Tabla15[[#This Row],[CARRERA]],Tabla15[[#This Row],[STATUS]])</f>
        <v>ESTATUTO SIMPLIFICADO</v>
      </c>
      <c r="L1034" s="57">
        <v>11000</v>
      </c>
      <c r="M1034" s="61"/>
      <c r="N1034" s="57">
        <v>334.4</v>
      </c>
      <c r="O1034" s="57">
        <v>315.7</v>
      </c>
      <c r="P1034" s="25">
        <f>Tabla15[[#This Row],[sbruto]]-Tabla15[[#This Row],[ISR]]-Tabla15[[#This Row],[SFS]]-Tabla15[[#This Row],[AFP]]-Tabla15[[#This Row],[sneto]]</f>
        <v>8125.5</v>
      </c>
      <c r="Q1034" s="25">
        <v>2224.4</v>
      </c>
      <c r="R1034" s="48" t="str">
        <f>_xlfn.XLOOKUP(Tabla15[[#This Row],[cedula]],Tabla8[Numero Documento],Tabla8[Gen])</f>
        <v>M</v>
      </c>
      <c r="S1034" s="48" t="str">
        <f>_xlfn.XLOOKUP(Tabla15[[#This Row],[cedula]],Tabla8[Numero Documento],Tabla8[Lugar Funciones Codigo])</f>
        <v>01.83.03.03</v>
      </c>
    </row>
    <row r="1035" spans="1:19" hidden="1">
      <c r="A1035" s="48" t="s">
        <v>2539</v>
      </c>
      <c r="B1035" s="48" t="s">
        <v>2073</v>
      </c>
      <c r="C1035" s="48" t="s">
        <v>2573</v>
      </c>
      <c r="D1035" s="48" t="str">
        <f>Tabla15[[#This Row],[cedula]]&amp;Tabla15[[#This Row],[prog]]&amp;LEFT(Tabla15[[#This Row],[TIPO]],3)</f>
        <v>0310285647711FIJ</v>
      </c>
      <c r="E1035" s="48" t="s">
        <v>546</v>
      </c>
      <c r="F1035" s="48" t="s">
        <v>8</v>
      </c>
      <c r="G1035" s="48" t="s">
        <v>489</v>
      </c>
      <c r="H1035" s="48" t="s">
        <v>11</v>
      </c>
      <c r="I1035" s="73">
        <f>_xlfn.XLOOKUP(Tabla15[[#This Row],[cedula]],TCARRERA[CEDULA],TCARRERA[CATEGORIA DEL SERVIDOR],0)</f>
        <v>0</v>
      </c>
      <c r="J1035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5" s="48" t="str">
        <f>IF(ISTEXT(Tabla15[[#This Row],[CARRERA]]),Tabla15[[#This Row],[CARRERA]],Tabla15[[#This Row],[STATUS]])</f>
        <v>ESTATUTO SIMPLIFICADO</v>
      </c>
      <c r="L1035" s="57">
        <v>11000</v>
      </c>
      <c r="M1035" s="59"/>
      <c r="N1035" s="57">
        <v>334.4</v>
      </c>
      <c r="O1035" s="57">
        <v>315.7</v>
      </c>
      <c r="P1035" s="25">
        <f>Tabla15[[#This Row],[sbruto]]-Tabla15[[#This Row],[ISR]]-Tabla15[[#This Row],[SFS]]-Tabla15[[#This Row],[AFP]]-Tabla15[[#This Row],[sneto]]</f>
        <v>325</v>
      </c>
      <c r="Q1035" s="25">
        <v>10024.9</v>
      </c>
      <c r="R1035" s="48" t="str">
        <f>_xlfn.XLOOKUP(Tabla15[[#This Row],[cedula]],Tabla8[Numero Documento],Tabla8[Gen])</f>
        <v>F</v>
      </c>
      <c r="S1035" s="48" t="str">
        <f>_xlfn.XLOOKUP(Tabla15[[#This Row],[cedula]],Tabla8[Numero Documento],Tabla8[Lugar Funciones Codigo])</f>
        <v>01.83.03.03</v>
      </c>
    </row>
    <row r="1036" spans="1:19" hidden="1">
      <c r="A1036" s="48" t="s">
        <v>2539</v>
      </c>
      <c r="B1036" s="48" t="s">
        <v>2074</v>
      </c>
      <c r="C1036" s="48" t="s">
        <v>2573</v>
      </c>
      <c r="D1036" s="48" t="str">
        <f>Tabla15[[#This Row],[cedula]]&amp;Tabla15[[#This Row],[prog]]&amp;LEFT(Tabla15[[#This Row],[TIPO]],3)</f>
        <v>0470206312611FIJ</v>
      </c>
      <c r="E1036" s="48" t="s">
        <v>547</v>
      </c>
      <c r="F1036" s="48" t="s">
        <v>8</v>
      </c>
      <c r="G1036" s="48" t="s">
        <v>489</v>
      </c>
      <c r="H1036" s="48" t="s">
        <v>11</v>
      </c>
      <c r="I1036" s="73">
        <f>_xlfn.XLOOKUP(Tabla15[[#This Row],[cedula]],TCARRERA[CEDULA],TCARRERA[CATEGORIA DEL SERVIDOR],0)</f>
        <v>0</v>
      </c>
      <c r="J103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6" s="48" t="str">
        <f>IF(ISTEXT(Tabla15[[#This Row],[CARRERA]]),Tabla15[[#This Row],[CARRERA]],Tabla15[[#This Row],[STATUS]])</f>
        <v>ESTATUTO SIMPLIFICADO</v>
      </c>
      <c r="L1036" s="57">
        <v>11000</v>
      </c>
      <c r="M1036" s="60"/>
      <c r="N1036" s="57">
        <v>334.4</v>
      </c>
      <c r="O1036" s="57">
        <v>315.7</v>
      </c>
      <c r="P1036" s="25">
        <f>Tabla15[[#This Row],[sbruto]]-Tabla15[[#This Row],[ISR]]-Tabla15[[#This Row],[SFS]]-Tabla15[[#This Row],[AFP]]-Tabla15[[#This Row],[sneto]]</f>
        <v>25</v>
      </c>
      <c r="Q1036" s="25">
        <v>10324.9</v>
      </c>
      <c r="R1036" s="48" t="str">
        <f>_xlfn.XLOOKUP(Tabla15[[#This Row],[cedula]],Tabla8[Numero Documento],Tabla8[Gen])</f>
        <v>M</v>
      </c>
      <c r="S1036" s="48" t="str">
        <f>_xlfn.XLOOKUP(Tabla15[[#This Row],[cedula]],Tabla8[Numero Documento],Tabla8[Lugar Funciones Codigo])</f>
        <v>01.83.03.03</v>
      </c>
    </row>
    <row r="1037" spans="1:19" hidden="1">
      <c r="A1037" s="48" t="s">
        <v>2539</v>
      </c>
      <c r="B1037" s="48" t="s">
        <v>1226</v>
      </c>
      <c r="C1037" s="48" t="s">
        <v>2573</v>
      </c>
      <c r="D1037" s="48" t="str">
        <f>Tabla15[[#This Row],[cedula]]&amp;Tabla15[[#This Row],[prog]]&amp;LEFT(Tabla15[[#This Row],[TIPO]],3)</f>
        <v>0010012346211FIJ</v>
      </c>
      <c r="E1037" s="48" t="s">
        <v>512</v>
      </c>
      <c r="F1037" s="48" t="s">
        <v>27</v>
      </c>
      <c r="G1037" s="48" t="s">
        <v>489</v>
      </c>
      <c r="H1037" s="48" t="s">
        <v>11</v>
      </c>
      <c r="I1037" s="73" t="str">
        <f>_xlfn.XLOOKUP(Tabla15[[#This Row],[cedula]],TCARRERA[CEDULA],TCARRERA[CATEGORIA DEL SERVIDOR],0)</f>
        <v>CARRERA ADMINISTRATIVA</v>
      </c>
      <c r="J103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7" s="48" t="str">
        <f>IF(ISTEXT(Tabla15[[#This Row],[CARRERA]]),Tabla15[[#This Row],[CARRERA]],Tabla15[[#This Row],[STATUS]])</f>
        <v>CARRERA ADMINISTRATIVA</v>
      </c>
      <c r="L1037" s="57">
        <v>10000</v>
      </c>
      <c r="M1037" s="61"/>
      <c r="N1037" s="57">
        <v>304</v>
      </c>
      <c r="O1037" s="57">
        <v>287</v>
      </c>
      <c r="P1037" s="25">
        <f>Tabla15[[#This Row],[sbruto]]-Tabla15[[#This Row],[ISR]]-Tabla15[[#This Row],[SFS]]-Tabla15[[#This Row],[AFP]]-Tabla15[[#This Row],[sneto]]</f>
        <v>375</v>
      </c>
      <c r="Q1037" s="25">
        <v>9034</v>
      </c>
      <c r="R1037" s="48" t="str">
        <f>_xlfn.XLOOKUP(Tabla15[[#This Row],[cedula]],Tabla8[Numero Documento],Tabla8[Gen])</f>
        <v>M</v>
      </c>
      <c r="S1037" s="48" t="str">
        <f>_xlfn.XLOOKUP(Tabla15[[#This Row],[cedula]],Tabla8[Numero Documento],Tabla8[Lugar Funciones Codigo])</f>
        <v>01.83.03.03</v>
      </c>
    </row>
    <row r="1038" spans="1:19">
      <c r="A1038" s="48" t="s">
        <v>2538</v>
      </c>
      <c r="B1038" s="48" t="s">
        <v>3267</v>
      </c>
      <c r="C1038" s="48" t="s">
        <v>2570</v>
      </c>
      <c r="D1038" s="48" t="str">
        <f>Tabla15[[#This Row],[cedula]]&amp;Tabla15[[#This Row],[prog]]&amp;LEFT(Tabla15[[#This Row],[TIPO]],3)</f>
        <v>4022517556701TEM</v>
      </c>
      <c r="E1038" s="48" t="s">
        <v>3288</v>
      </c>
      <c r="F1038" s="48" t="s">
        <v>1542</v>
      </c>
      <c r="G1038" s="48" t="s">
        <v>489</v>
      </c>
      <c r="H1038" s="48" t="s">
        <v>2795</v>
      </c>
      <c r="I1038" s="73">
        <f>_xlfn.XLOOKUP(Tabla15[[#This Row],[cedula]],TCARRERA[CEDULA],TCARRERA[CATEGORIA DEL SERVIDOR],0)</f>
        <v>0</v>
      </c>
      <c r="J1038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8" s="48" t="str">
        <f>IF(ISTEXT(Tabla15[[#This Row],[CARRERA]]),Tabla15[[#This Row],[CARRERA]],Tabla15[[#This Row],[STATUS]])</f>
        <v>TEMPORALES</v>
      </c>
      <c r="L1038" s="57">
        <v>7200</v>
      </c>
      <c r="M1038" s="59"/>
      <c r="N1038" s="57">
        <v>218.88</v>
      </c>
      <c r="O1038" s="57">
        <v>206.64</v>
      </c>
      <c r="P1038" s="25">
        <f>Tabla15[[#This Row],[sbruto]]-Tabla15[[#This Row],[ISR]]-Tabla15[[#This Row],[SFS]]-Tabla15[[#This Row],[AFP]]-Tabla15[[#This Row],[sneto]]</f>
        <v>25</v>
      </c>
      <c r="Q1038" s="25">
        <v>6749.48</v>
      </c>
      <c r="R1038" s="48" t="str">
        <f>_xlfn.XLOOKUP(Tabla15[[#This Row],[cedula]],Tabla8[Numero Documento],Tabla8[Gen])</f>
        <v>F</v>
      </c>
      <c r="S1038" s="48" t="str">
        <f>_xlfn.XLOOKUP(Tabla15[[#This Row],[cedula]],Tabla8[Numero Documento],Tabla8[Lugar Funciones Codigo])</f>
        <v>01.83.03.03</v>
      </c>
    </row>
    <row r="1039" spans="1:19">
      <c r="A1039" s="48" t="s">
        <v>2538</v>
      </c>
      <c r="B1039" s="48" t="s">
        <v>2396</v>
      </c>
      <c r="C1039" s="48" t="s">
        <v>2570</v>
      </c>
      <c r="D1039" s="48" t="str">
        <f>Tabla15[[#This Row],[cedula]]&amp;Tabla15[[#This Row],[prog]]&amp;LEFT(Tabla15[[#This Row],[TIPO]],3)</f>
        <v>0370110843701TEM</v>
      </c>
      <c r="E1039" s="48" t="s">
        <v>962</v>
      </c>
      <c r="F1039" s="48" t="s">
        <v>129</v>
      </c>
      <c r="G1039" s="48" t="s">
        <v>2397</v>
      </c>
      <c r="H1039" s="48" t="s">
        <v>2795</v>
      </c>
      <c r="I1039" s="73">
        <f>_xlfn.XLOOKUP(Tabla15[[#This Row],[cedula]],TCARRERA[CEDULA],TCARRERA[CATEGORIA DEL SERVIDOR],0)</f>
        <v>0</v>
      </c>
      <c r="J1039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9" s="48" t="str">
        <f>IF(ISTEXT(Tabla15[[#This Row],[CARRERA]]),Tabla15[[#This Row],[CARRERA]],Tabla15[[#This Row],[STATUS]])</f>
        <v>TEMPORALES</v>
      </c>
      <c r="L1039" s="57">
        <v>115000</v>
      </c>
      <c r="M1039" s="61">
        <v>15633.74</v>
      </c>
      <c r="N1039" s="57">
        <v>3496</v>
      </c>
      <c r="O1039" s="57">
        <v>3300.5</v>
      </c>
      <c r="P1039" s="25">
        <f>Tabla15[[#This Row],[sbruto]]-Tabla15[[#This Row],[ISR]]-Tabla15[[#This Row],[SFS]]-Tabla15[[#This Row],[AFP]]-Tabla15[[#This Row],[sneto]]</f>
        <v>25</v>
      </c>
      <c r="Q1039" s="25">
        <v>92544.76</v>
      </c>
      <c r="R1039" s="48" t="str">
        <f>_xlfn.XLOOKUP(Tabla15[[#This Row],[cedula]],Tabla8[Numero Documento],Tabla8[Gen])</f>
        <v>F</v>
      </c>
      <c r="S1039" s="48" t="str">
        <f>_xlfn.XLOOKUP(Tabla15[[#This Row],[cedula]],Tabla8[Numero Documento],Tabla8[Lugar Funciones Codigo])</f>
        <v>01.83.03.03.00.01</v>
      </c>
    </row>
    <row r="1040" spans="1:19">
      <c r="A1040" s="48" t="s">
        <v>2538</v>
      </c>
      <c r="B1040" s="48" t="s">
        <v>3087</v>
      </c>
      <c r="C1040" s="48" t="s">
        <v>2570</v>
      </c>
      <c r="D1040" s="48" t="str">
        <f>Tabla15[[#This Row],[cedula]]&amp;Tabla15[[#This Row],[prog]]&amp;LEFT(Tabla15[[#This Row],[TIPO]],3)</f>
        <v>0100108568501TEM</v>
      </c>
      <c r="E1040" s="48" t="s">
        <v>3086</v>
      </c>
      <c r="F1040" s="48" t="s">
        <v>100</v>
      </c>
      <c r="G1040" s="48" t="s">
        <v>2397</v>
      </c>
      <c r="H1040" s="48" t="s">
        <v>2795</v>
      </c>
      <c r="I1040" s="73">
        <f>_xlfn.XLOOKUP(Tabla15[[#This Row],[cedula]],TCARRERA[CEDULA],TCARRERA[CATEGORIA DEL SERVIDOR],0)</f>
        <v>0</v>
      </c>
      <c r="J1040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0" s="48" t="str">
        <f>IF(ISTEXT(Tabla15[[#This Row],[CARRERA]]),Tabla15[[#This Row],[CARRERA]],Tabla15[[#This Row],[STATUS]])</f>
        <v>TEMPORALES</v>
      </c>
      <c r="L1040" s="57">
        <v>70000</v>
      </c>
      <c r="M1040" s="60">
        <v>5368.48</v>
      </c>
      <c r="N1040" s="57">
        <v>2128</v>
      </c>
      <c r="O1040" s="57">
        <v>2009</v>
      </c>
      <c r="P1040" s="25">
        <f>Tabla15[[#This Row],[sbruto]]-Tabla15[[#This Row],[ISR]]-Tabla15[[#This Row],[SFS]]-Tabla15[[#This Row],[AFP]]-Tabla15[[#This Row],[sneto]]</f>
        <v>25.000000000007276</v>
      </c>
      <c r="Q1040" s="25">
        <v>60469.52</v>
      </c>
      <c r="R1040" s="48" t="str">
        <f>_xlfn.XLOOKUP(Tabla15[[#This Row],[cedula]],Tabla8[Numero Documento],Tabla8[Gen])</f>
        <v>F</v>
      </c>
      <c r="S1040" s="48" t="str">
        <f>_xlfn.XLOOKUP(Tabla15[[#This Row],[cedula]],Tabla8[Numero Documento],Tabla8[Lugar Funciones Codigo])</f>
        <v>01.83.03.03.00.01</v>
      </c>
    </row>
    <row r="1041" spans="1:19">
      <c r="A1041" s="48" t="s">
        <v>2538</v>
      </c>
      <c r="B1041" s="48" t="s">
        <v>2894</v>
      </c>
      <c r="C1041" s="48" t="s">
        <v>2570</v>
      </c>
      <c r="D1041" s="48" t="str">
        <f>Tabla15[[#This Row],[cedula]]&amp;Tabla15[[#This Row],[prog]]&amp;LEFT(Tabla15[[#This Row],[TIPO]],3)</f>
        <v>0370114410101TEM</v>
      </c>
      <c r="E1041" s="48" t="s">
        <v>2893</v>
      </c>
      <c r="F1041" s="48" t="s">
        <v>1542</v>
      </c>
      <c r="G1041" s="48" t="s">
        <v>2397</v>
      </c>
      <c r="H1041" s="48" t="s">
        <v>2795</v>
      </c>
      <c r="I1041" s="73">
        <f>_xlfn.XLOOKUP(Tabla15[[#This Row],[cedula]],TCARRERA[CEDULA],TCARRERA[CATEGORIA DEL SERVIDOR],0)</f>
        <v>0</v>
      </c>
      <c r="J1041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1" s="48" t="str">
        <f>IF(ISTEXT(Tabla15[[#This Row],[CARRERA]]),Tabla15[[#This Row],[CARRERA]],Tabla15[[#This Row],[STATUS]])</f>
        <v>TEMPORALES</v>
      </c>
      <c r="L1041" s="57">
        <v>36000</v>
      </c>
      <c r="M1041" s="58"/>
      <c r="N1041" s="57">
        <v>1094.4000000000001</v>
      </c>
      <c r="O1041" s="57">
        <v>1033.2</v>
      </c>
      <c r="P1041" s="25">
        <f>Tabla15[[#This Row],[sbruto]]-Tabla15[[#This Row],[ISR]]-Tabla15[[#This Row],[SFS]]-Tabla15[[#This Row],[AFP]]-Tabla15[[#This Row],[sneto]]</f>
        <v>25</v>
      </c>
      <c r="Q1041" s="25">
        <v>33847.4</v>
      </c>
      <c r="R1041" s="48" t="str">
        <f>_xlfn.XLOOKUP(Tabla15[[#This Row],[cedula]],Tabla8[Numero Documento],Tabla8[Gen])</f>
        <v>F</v>
      </c>
      <c r="S1041" s="48" t="str">
        <f>_xlfn.XLOOKUP(Tabla15[[#This Row],[cedula]],Tabla8[Numero Documento],Tabla8[Lugar Funciones Codigo])</f>
        <v>01.83.03.03.00.01</v>
      </c>
    </row>
    <row r="1042" spans="1:19">
      <c r="A1042" s="48" t="s">
        <v>2538</v>
      </c>
      <c r="B1042" s="48" t="s">
        <v>2801</v>
      </c>
      <c r="C1042" s="48" t="s">
        <v>2570</v>
      </c>
      <c r="D1042" s="48" t="str">
        <f>Tabla15[[#This Row],[cedula]]&amp;Tabla15[[#This Row],[prog]]&amp;LEFT(Tabla15[[#This Row],[TIPO]],3)</f>
        <v>0410018158701TEM</v>
      </c>
      <c r="E1042" s="48" t="s">
        <v>2800</v>
      </c>
      <c r="F1042" s="48" t="s">
        <v>1542</v>
      </c>
      <c r="G1042" s="48" t="s">
        <v>2397</v>
      </c>
      <c r="H1042" s="48" t="s">
        <v>2795</v>
      </c>
      <c r="I1042" s="73">
        <f>_xlfn.XLOOKUP(Tabla15[[#This Row],[cedula]],TCARRERA[CEDULA],TCARRERA[CATEGORIA DEL SERVIDOR],0)</f>
        <v>0</v>
      </c>
      <c r="J1042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2" s="48" t="str">
        <f>IF(ISTEXT(Tabla15[[#This Row],[CARRERA]]),Tabla15[[#This Row],[CARRERA]],Tabla15[[#This Row],[STATUS]])</f>
        <v>TEMPORALES</v>
      </c>
      <c r="L1042" s="57">
        <v>36000</v>
      </c>
      <c r="M1042" s="59"/>
      <c r="N1042" s="60">
        <v>1094.4000000000001</v>
      </c>
      <c r="O1042" s="60">
        <v>1033.2</v>
      </c>
      <c r="P1042" s="25">
        <f>Tabla15[[#This Row],[sbruto]]-Tabla15[[#This Row],[ISR]]-Tabla15[[#This Row],[SFS]]-Tabla15[[#This Row],[AFP]]-Tabla15[[#This Row],[sneto]]</f>
        <v>25</v>
      </c>
      <c r="Q1042" s="25">
        <v>33847.4</v>
      </c>
      <c r="R1042" s="48" t="str">
        <f>_xlfn.XLOOKUP(Tabla15[[#This Row],[cedula]],Tabla8[Numero Documento],Tabla8[Gen])</f>
        <v>M</v>
      </c>
      <c r="S1042" s="48" t="str">
        <f>_xlfn.XLOOKUP(Tabla15[[#This Row],[cedula]],Tabla8[Numero Documento],Tabla8[Lugar Funciones Codigo])</f>
        <v>01.83.03.03.00.01</v>
      </c>
    </row>
    <row r="1043" spans="1:19">
      <c r="A1043" s="48" t="s">
        <v>2538</v>
      </c>
      <c r="B1043" s="48" t="s">
        <v>2974</v>
      </c>
      <c r="C1043" s="48" t="s">
        <v>2570</v>
      </c>
      <c r="D1043" s="48" t="str">
        <f>Tabla15[[#This Row],[cedula]]&amp;Tabla15[[#This Row],[prog]]&amp;LEFT(Tabla15[[#This Row],[TIPO]],3)</f>
        <v>0230009538301TEM</v>
      </c>
      <c r="E1043" s="48" t="s">
        <v>2973</v>
      </c>
      <c r="F1043" s="48" t="s">
        <v>1542</v>
      </c>
      <c r="G1043" s="48" t="s">
        <v>2397</v>
      </c>
      <c r="H1043" s="48" t="s">
        <v>2795</v>
      </c>
      <c r="I1043" s="73">
        <f>_xlfn.XLOOKUP(Tabla15[[#This Row],[cedula]],TCARRERA[CEDULA],TCARRERA[CATEGORIA DEL SERVIDOR],0)</f>
        <v>0</v>
      </c>
      <c r="J1043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3" s="48" t="str">
        <f>IF(ISTEXT(Tabla15[[#This Row],[CARRERA]]),Tabla15[[#This Row],[CARRERA]],Tabla15[[#This Row],[STATUS]])</f>
        <v>TEMPORALES</v>
      </c>
      <c r="L1043" s="57">
        <v>36000</v>
      </c>
      <c r="M1043" s="60"/>
      <c r="N1043" s="57">
        <v>1094.4000000000001</v>
      </c>
      <c r="O1043" s="57">
        <v>1033.2</v>
      </c>
      <c r="P1043" s="25">
        <f>Tabla15[[#This Row],[sbruto]]-Tabla15[[#This Row],[ISR]]-Tabla15[[#This Row],[SFS]]-Tabla15[[#This Row],[AFP]]-Tabla15[[#This Row],[sneto]]</f>
        <v>25</v>
      </c>
      <c r="Q1043" s="25">
        <v>33847.4</v>
      </c>
      <c r="R1043" s="48" t="str">
        <f>_xlfn.XLOOKUP(Tabla15[[#This Row],[cedula]],Tabla8[Numero Documento],Tabla8[Gen])</f>
        <v>F</v>
      </c>
      <c r="S1043" s="48" t="str">
        <f>_xlfn.XLOOKUP(Tabla15[[#This Row],[cedula]],Tabla8[Numero Documento],Tabla8[Lugar Funciones Codigo])</f>
        <v>01.83.03.03.00.01</v>
      </c>
    </row>
    <row r="1044" spans="1:19">
      <c r="A1044" s="48" t="s">
        <v>2538</v>
      </c>
      <c r="B1044" s="48" t="s">
        <v>2980</v>
      </c>
      <c r="C1044" s="48" t="s">
        <v>2570</v>
      </c>
      <c r="D1044" s="48" t="str">
        <f>Tabla15[[#This Row],[cedula]]&amp;Tabla15[[#This Row],[prog]]&amp;LEFT(Tabla15[[#This Row],[TIPO]],3)</f>
        <v>0370112741101TEM</v>
      </c>
      <c r="E1044" s="48" t="s">
        <v>2979</v>
      </c>
      <c r="F1044" s="48" t="s">
        <v>1542</v>
      </c>
      <c r="G1044" s="48" t="s">
        <v>2397</v>
      </c>
      <c r="H1044" s="48" t="s">
        <v>2795</v>
      </c>
      <c r="I1044" s="73">
        <f>_xlfn.XLOOKUP(Tabla15[[#This Row],[cedula]],TCARRERA[CEDULA],TCARRERA[CATEGORIA DEL SERVIDOR],0)</f>
        <v>0</v>
      </c>
      <c r="J1044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4" s="48" t="str">
        <f>IF(ISTEXT(Tabla15[[#This Row],[CARRERA]]),Tabla15[[#This Row],[CARRERA]],Tabla15[[#This Row],[STATUS]])</f>
        <v>TEMPORALES</v>
      </c>
      <c r="L1044" s="57">
        <v>36000</v>
      </c>
      <c r="M1044" s="59"/>
      <c r="N1044" s="57">
        <v>1094.4000000000001</v>
      </c>
      <c r="O1044" s="57">
        <v>1033.2</v>
      </c>
      <c r="P1044" s="25">
        <f>Tabla15[[#This Row],[sbruto]]-Tabla15[[#This Row],[ISR]]-Tabla15[[#This Row],[SFS]]-Tabla15[[#This Row],[AFP]]-Tabla15[[#This Row],[sneto]]</f>
        <v>25</v>
      </c>
      <c r="Q1044" s="25">
        <v>33847.4</v>
      </c>
      <c r="R1044" s="48" t="str">
        <f>_xlfn.XLOOKUP(Tabla15[[#This Row],[cedula]],Tabla8[Numero Documento],Tabla8[Gen])</f>
        <v>M</v>
      </c>
      <c r="S1044" s="48" t="str">
        <f>_xlfn.XLOOKUP(Tabla15[[#This Row],[cedula]],Tabla8[Numero Documento],Tabla8[Lugar Funciones Codigo])</f>
        <v>01.83.03.03.00.01</v>
      </c>
    </row>
    <row r="1045" spans="1:19">
      <c r="A1045" s="48" t="s">
        <v>2538</v>
      </c>
      <c r="B1045" s="48" t="s">
        <v>3073</v>
      </c>
      <c r="C1045" s="48" t="s">
        <v>2570</v>
      </c>
      <c r="D1045" s="48" t="str">
        <f>Tabla15[[#This Row],[cedula]]&amp;Tabla15[[#This Row],[prog]]&amp;LEFT(Tabla15[[#This Row],[TIPO]],3)</f>
        <v>0100106236101TEM</v>
      </c>
      <c r="E1045" s="48" t="s">
        <v>3072</v>
      </c>
      <c r="F1045" s="48" t="s">
        <v>1542</v>
      </c>
      <c r="G1045" s="48" t="s">
        <v>2397</v>
      </c>
      <c r="H1045" s="48" t="s">
        <v>2795</v>
      </c>
      <c r="I1045" s="73">
        <f>_xlfn.XLOOKUP(Tabla15[[#This Row],[cedula]],TCARRERA[CEDULA],TCARRERA[CATEGORIA DEL SERVIDOR],0)</f>
        <v>0</v>
      </c>
      <c r="J104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5" s="48" t="str">
        <f>IF(ISTEXT(Tabla15[[#This Row],[CARRERA]]),Tabla15[[#This Row],[CARRERA]],Tabla15[[#This Row],[STATUS]])</f>
        <v>TEMPORALES</v>
      </c>
      <c r="L1045" s="57">
        <v>36000</v>
      </c>
      <c r="M1045" s="61"/>
      <c r="N1045" s="57">
        <v>1094.4000000000001</v>
      </c>
      <c r="O1045" s="57">
        <v>1033.2</v>
      </c>
      <c r="P1045" s="25">
        <f>Tabla15[[#This Row],[sbruto]]-Tabla15[[#This Row],[ISR]]-Tabla15[[#This Row],[SFS]]-Tabla15[[#This Row],[AFP]]-Tabla15[[#This Row],[sneto]]</f>
        <v>25</v>
      </c>
      <c r="Q1045" s="25">
        <v>33847.4</v>
      </c>
      <c r="R1045" s="48" t="str">
        <f>_xlfn.XLOOKUP(Tabla15[[#This Row],[cedula]],Tabla8[Numero Documento],Tabla8[Gen])</f>
        <v>M</v>
      </c>
      <c r="S1045" s="48" t="str">
        <f>_xlfn.XLOOKUP(Tabla15[[#This Row],[cedula]],Tabla8[Numero Documento],Tabla8[Lugar Funciones Codigo])</f>
        <v>01.83.03.03.00.01</v>
      </c>
    </row>
    <row r="1046" spans="1:19" hidden="1">
      <c r="A1046" s="48" t="s">
        <v>2539</v>
      </c>
      <c r="B1046" s="48" t="s">
        <v>2083</v>
      </c>
      <c r="C1046" s="48" t="s">
        <v>2573</v>
      </c>
      <c r="D1046" s="48" t="str">
        <f>Tabla15[[#This Row],[cedula]]&amp;Tabla15[[#This Row],[prog]]&amp;LEFT(Tabla15[[#This Row],[TIPO]],3)</f>
        <v>0011015097611FIJ</v>
      </c>
      <c r="E1046" s="48" t="s">
        <v>929</v>
      </c>
      <c r="F1046" s="48" t="s">
        <v>59</v>
      </c>
      <c r="G1046" s="48" t="s">
        <v>1047</v>
      </c>
      <c r="H1046" s="48" t="s">
        <v>11</v>
      </c>
      <c r="I1046" s="73">
        <f>_xlfn.XLOOKUP(Tabla15[[#This Row],[cedula]],TCARRERA[CEDULA],TCARRERA[CATEGORIA DEL SERVIDOR],0)</f>
        <v>0</v>
      </c>
      <c r="J104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046" s="48" t="str">
        <f>IF(ISTEXT(Tabla15[[#This Row],[CARRERA]]),Tabla15[[#This Row],[CARRERA]],Tabla15[[#This Row],[STATUS]])</f>
        <v>FIJO</v>
      </c>
      <c r="L1046" s="57">
        <v>180000</v>
      </c>
      <c r="M1046" s="61">
        <v>31055.42</v>
      </c>
      <c r="N1046" s="57">
        <v>4943.8</v>
      </c>
      <c r="O1046" s="57">
        <v>5166</v>
      </c>
      <c r="P1046" s="25">
        <f>Tabla15[[#This Row],[sbruto]]-Tabla15[[#This Row],[ISR]]-Tabla15[[#This Row],[SFS]]-Tabla15[[#This Row],[AFP]]-Tabla15[[#This Row],[sneto]]</f>
        <v>25.000000000029104</v>
      </c>
      <c r="Q1046" s="25">
        <v>138809.78</v>
      </c>
      <c r="R1046" s="48" t="str">
        <f>_xlfn.XLOOKUP(Tabla15[[#This Row],[cedula]],Tabla8[Numero Documento],Tabla8[Gen])</f>
        <v>M</v>
      </c>
      <c r="S1046" s="48" t="str">
        <f>_xlfn.XLOOKUP(Tabla15[[#This Row],[cedula]],Tabla8[Numero Documento],Tabla8[Lugar Funciones Codigo])</f>
        <v>01.83.03.05</v>
      </c>
    </row>
    <row r="1047" spans="1:19">
      <c r="A1047" s="48" t="s">
        <v>2538</v>
      </c>
      <c r="B1047" s="48" t="s">
        <v>2330</v>
      </c>
      <c r="C1047" s="48" t="s">
        <v>2570</v>
      </c>
      <c r="D1047" s="48" t="str">
        <f>Tabla15[[#This Row],[cedula]]&amp;Tabla15[[#This Row],[prog]]&amp;LEFT(Tabla15[[#This Row],[TIPO]],3)</f>
        <v>0010103218301TEM</v>
      </c>
      <c r="E1047" s="48" t="s">
        <v>1412</v>
      </c>
      <c r="F1047" s="48" t="s">
        <v>100</v>
      </c>
      <c r="G1047" s="48" t="s">
        <v>1047</v>
      </c>
      <c r="H1047" s="48" t="s">
        <v>2795</v>
      </c>
      <c r="I1047" s="73">
        <f>_xlfn.XLOOKUP(Tabla15[[#This Row],[cedula]],TCARRERA[CEDULA],TCARRERA[CATEGORIA DEL SERVIDOR],0)</f>
        <v>0</v>
      </c>
      <c r="J1047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7" s="48" t="str">
        <f>IF(ISTEXT(Tabla15[[#This Row],[CARRERA]]),Tabla15[[#This Row],[CARRERA]],Tabla15[[#This Row],[STATUS]])</f>
        <v>TEMPORALES</v>
      </c>
      <c r="L1047" s="57">
        <v>65000</v>
      </c>
      <c r="M1047" s="61">
        <v>4427.58</v>
      </c>
      <c r="N1047" s="57">
        <v>1976</v>
      </c>
      <c r="O1047" s="57">
        <v>1865.5</v>
      </c>
      <c r="P1047" s="25">
        <f>Tabla15[[#This Row],[sbruto]]-Tabla15[[#This Row],[ISR]]-Tabla15[[#This Row],[SFS]]-Tabla15[[#This Row],[AFP]]-Tabla15[[#This Row],[sneto]]</f>
        <v>25</v>
      </c>
      <c r="Q1047" s="25">
        <v>56705.919999999998</v>
      </c>
      <c r="R1047" s="48" t="str">
        <f>_xlfn.XLOOKUP(Tabla15[[#This Row],[cedula]],Tabla8[Numero Documento],Tabla8[Gen])</f>
        <v>M</v>
      </c>
      <c r="S1047" s="48" t="str">
        <f>_xlfn.XLOOKUP(Tabla15[[#This Row],[cedula]],Tabla8[Numero Documento],Tabla8[Lugar Funciones Codigo])</f>
        <v>01.83.03.05</v>
      </c>
    </row>
    <row r="1048" spans="1:19" hidden="1">
      <c r="A1048" s="48" t="s">
        <v>2539</v>
      </c>
      <c r="B1048" s="48" t="s">
        <v>2079</v>
      </c>
      <c r="C1048" s="48" t="s">
        <v>2573</v>
      </c>
      <c r="D1048" s="48" t="str">
        <f>Tabla15[[#This Row],[cedula]]&amp;Tabla15[[#This Row],[prog]]&amp;LEFT(Tabla15[[#This Row],[TIPO]],3)</f>
        <v>0011097505911FIJ</v>
      </c>
      <c r="E1048" s="48" t="s">
        <v>478</v>
      </c>
      <c r="F1048" s="48" t="s">
        <v>479</v>
      </c>
      <c r="G1048" s="48" t="s">
        <v>1047</v>
      </c>
      <c r="H1048" s="48" t="s">
        <v>11</v>
      </c>
      <c r="I1048" s="73">
        <f>_xlfn.XLOOKUP(Tabla15[[#This Row],[cedula]],TCARRERA[CEDULA],TCARRERA[CATEGORIA DEL SERVIDOR],0)</f>
        <v>0</v>
      </c>
      <c r="J104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048" s="48" t="str">
        <f>IF(ISTEXT(Tabla15[[#This Row],[CARRERA]]),Tabla15[[#This Row],[CARRERA]],Tabla15[[#This Row],[STATUS]])</f>
        <v>FIJO</v>
      </c>
      <c r="L1048" s="57">
        <v>40000</v>
      </c>
      <c r="M1048" s="61">
        <v>442.65</v>
      </c>
      <c r="N1048" s="57">
        <v>1216</v>
      </c>
      <c r="O1048" s="57">
        <v>1148</v>
      </c>
      <c r="P1048" s="25">
        <f>Tabla15[[#This Row],[sbruto]]-Tabla15[[#This Row],[ISR]]-Tabla15[[#This Row],[SFS]]-Tabla15[[#This Row],[AFP]]-Tabla15[[#This Row],[sneto]]</f>
        <v>375</v>
      </c>
      <c r="Q1048" s="25">
        <v>36818.35</v>
      </c>
      <c r="R1048" s="48" t="str">
        <f>_xlfn.XLOOKUP(Tabla15[[#This Row],[cedula]],Tabla8[Numero Documento],Tabla8[Gen])</f>
        <v>M</v>
      </c>
      <c r="S1048" s="48" t="str">
        <f>_xlfn.XLOOKUP(Tabla15[[#This Row],[cedula]],Tabla8[Numero Documento],Tabla8[Lugar Funciones Codigo])</f>
        <v>01.83.03.05</v>
      </c>
    </row>
    <row r="1049" spans="1:19" hidden="1">
      <c r="A1049" s="48" t="s">
        <v>2539</v>
      </c>
      <c r="B1049" s="48" t="s">
        <v>2080</v>
      </c>
      <c r="C1049" s="48" t="s">
        <v>2573</v>
      </c>
      <c r="D1049" s="48" t="str">
        <f>Tabla15[[#This Row],[cedula]]&amp;Tabla15[[#This Row],[prog]]&amp;LEFT(Tabla15[[#This Row],[TIPO]],3)</f>
        <v>0010680607811FIJ</v>
      </c>
      <c r="E1049" s="48" t="s">
        <v>480</v>
      </c>
      <c r="F1049" s="48" t="s">
        <v>481</v>
      </c>
      <c r="G1049" s="48" t="s">
        <v>1047</v>
      </c>
      <c r="H1049" s="48" t="s">
        <v>11</v>
      </c>
      <c r="I1049" s="73">
        <f>_xlfn.XLOOKUP(Tabla15[[#This Row],[cedula]],TCARRERA[CEDULA],TCARRERA[CATEGORIA DEL SERVIDOR],0)</f>
        <v>0</v>
      </c>
      <c r="J104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049" s="48" t="str">
        <f>IF(ISTEXT(Tabla15[[#This Row],[CARRERA]]),Tabla15[[#This Row],[CARRERA]],Tabla15[[#This Row],[STATUS]])</f>
        <v>FIJO</v>
      </c>
      <c r="L1049" s="57">
        <v>31500</v>
      </c>
      <c r="M1049" s="58"/>
      <c r="N1049" s="57">
        <v>957.6</v>
      </c>
      <c r="O1049" s="57">
        <v>904.05</v>
      </c>
      <c r="P1049" s="25">
        <f>Tabla15[[#This Row],[sbruto]]-Tabla15[[#This Row],[ISR]]-Tabla15[[#This Row],[SFS]]-Tabla15[[#This Row],[AFP]]-Tabla15[[#This Row],[sneto]]</f>
        <v>9508.2900000000009</v>
      </c>
      <c r="Q1049" s="25">
        <v>20130.060000000001</v>
      </c>
      <c r="R1049" s="48" t="str">
        <f>_xlfn.XLOOKUP(Tabla15[[#This Row],[cedula]],Tabla8[Numero Documento],Tabla8[Gen])</f>
        <v>M</v>
      </c>
      <c r="S1049" s="48" t="str">
        <f>_xlfn.XLOOKUP(Tabla15[[#This Row],[cedula]],Tabla8[Numero Documento],Tabla8[Lugar Funciones Codigo])</f>
        <v>01.83.03.05</v>
      </c>
    </row>
    <row r="1050" spans="1:19" hidden="1">
      <c r="A1050" s="48" t="s">
        <v>2539</v>
      </c>
      <c r="B1050" s="48" t="s">
        <v>2086</v>
      </c>
      <c r="C1050" s="48" t="s">
        <v>2573</v>
      </c>
      <c r="D1050" s="48" t="str">
        <f>Tabla15[[#This Row],[cedula]]&amp;Tabla15[[#This Row],[prog]]&amp;LEFT(Tabla15[[#This Row],[TIPO]],3)</f>
        <v>0410013621911FIJ</v>
      </c>
      <c r="E1050" s="48" t="s">
        <v>485</v>
      </c>
      <c r="F1050" s="48" t="s">
        <v>486</v>
      </c>
      <c r="G1050" s="48" t="s">
        <v>1047</v>
      </c>
      <c r="H1050" s="48" t="s">
        <v>11</v>
      </c>
      <c r="I1050" s="73">
        <f>_xlfn.XLOOKUP(Tabla15[[#This Row],[cedula]],TCARRERA[CEDULA],TCARRERA[CATEGORIA DEL SERVIDOR],0)</f>
        <v>0</v>
      </c>
      <c r="J105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050" s="48" t="str">
        <f>IF(ISTEXT(Tabla15[[#This Row],[CARRERA]]),Tabla15[[#This Row],[CARRERA]],Tabla15[[#This Row],[STATUS]])</f>
        <v>FIJO</v>
      </c>
      <c r="L1050" s="57">
        <v>31500</v>
      </c>
      <c r="M1050" s="60"/>
      <c r="N1050" s="57">
        <v>957.6</v>
      </c>
      <c r="O1050" s="57">
        <v>904.05</v>
      </c>
      <c r="P1050" s="25">
        <f>Tabla15[[#This Row],[sbruto]]-Tabla15[[#This Row],[ISR]]-Tabla15[[#This Row],[SFS]]-Tabla15[[#This Row],[AFP]]-Tabla15[[#This Row],[sneto]]</f>
        <v>1537.4500000000007</v>
      </c>
      <c r="Q1050" s="25">
        <v>28100.9</v>
      </c>
      <c r="R1050" s="48" t="str">
        <f>_xlfn.XLOOKUP(Tabla15[[#This Row],[cedula]],Tabla8[Numero Documento],Tabla8[Gen])</f>
        <v>M</v>
      </c>
      <c r="S1050" s="48" t="str">
        <f>_xlfn.XLOOKUP(Tabla15[[#This Row],[cedula]],Tabla8[Numero Documento],Tabla8[Lugar Funciones Codigo])</f>
        <v>01.83.03.05</v>
      </c>
    </row>
    <row r="1051" spans="1:19" hidden="1">
      <c r="A1051" s="48" t="s">
        <v>2539</v>
      </c>
      <c r="B1051" s="48" t="s">
        <v>2088</v>
      </c>
      <c r="C1051" s="48" t="s">
        <v>2573</v>
      </c>
      <c r="D1051" s="48" t="str">
        <f>Tabla15[[#This Row],[cedula]]&amp;Tabla15[[#This Row],[prog]]&amp;LEFT(Tabla15[[#This Row],[TIPO]],3)</f>
        <v>2230053164111FIJ</v>
      </c>
      <c r="E1051" s="48" t="s">
        <v>1689</v>
      </c>
      <c r="F1051" s="48" t="s">
        <v>10</v>
      </c>
      <c r="G1051" s="48" t="s">
        <v>1047</v>
      </c>
      <c r="H1051" s="48" t="s">
        <v>11</v>
      </c>
      <c r="I1051" s="73">
        <f>_xlfn.XLOOKUP(Tabla15[[#This Row],[cedula]],TCARRERA[CEDULA],TCARRERA[CATEGORIA DEL SERVIDOR],0)</f>
        <v>0</v>
      </c>
      <c r="J105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1" s="48" t="str">
        <f>IF(ISTEXT(Tabla15[[#This Row],[CARRERA]]),Tabla15[[#This Row],[CARRERA]],Tabla15[[#This Row],[STATUS]])</f>
        <v>ESTATUTO SIMPLIFICADO</v>
      </c>
      <c r="L1051" s="57">
        <v>30000</v>
      </c>
      <c r="M1051" s="61"/>
      <c r="N1051" s="57">
        <v>912</v>
      </c>
      <c r="O1051" s="57">
        <v>861</v>
      </c>
      <c r="P1051" s="25">
        <f>Tabla15[[#This Row],[sbruto]]-Tabla15[[#This Row],[ISR]]-Tabla15[[#This Row],[SFS]]-Tabla15[[#This Row],[AFP]]-Tabla15[[#This Row],[sneto]]</f>
        <v>25</v>
      </c>
      <c r="Q1051" s="25">
        <v>28202</v>
      </c>
      <c r="R1051" s="48" t="str">
        <f>_xlfn.XLOOKUP(Tabla15[[#This Row],[cedula]],Tabla8[Numero Documento],Tabla8[Gen])</f>
        <v>F</v>
      </c>
      <c r="S1051" s="48" t="str">
        <f>_xlfn.XLOOKUP(Tabla15[[#This Row],[cedula]],Tabla8[Numero Documento],Tabla8[Lugar Funciones Codigo])</f>
        <v>01.83.03.05</v>
      </c>
    </row>
    <row r="1052" spans="1:19" hidden="1">
      <c r="A1052" s="48" t="s">
        <v>2539</v>
      </c>
      <c r="B1052" s="48" t="s">
        <v>2084</v>
      </c>
      <c r="C1052" s="48" t="s">
        <v>2573</v>
      </c>
      <c r="D1052" s="48" t="str">
        <f>Tabla15[[#This Row],[cedula]]&amp;Tabla15[[#This Row],[prog]]&amp;LEFT(Tabla15[[#This Row],[TIPO]],3)</f>
        <v>0010188559811FIJ</v>
      </c>
      <c r="E1052" s="48" t="s">
        <v>483</v>
      </c>
      <c r="F1052" s="48" t="s">
        <v>484</v>
      </c>
      <c r="G1052" s="48" t="s">
        <v>1047</v>
      </c>
      <c r="H1052" s="48" t="s">
        <v>11</v>
      </c>
      <c r="I1052" s="73">
        <f>_xlfn.XLOOKUP(Tabla15[[#This Row],[cedula]],TCARRERA[CEDULA],TCARRERA[CATEGORIA DEL SERVIDOR],0)</f>
        <v>0</v>
      </c>
      <c r="J105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052" s="48" t="str">
        <f>IF(ISTEXT(Tabla15[[#This Row],[CARRERA]]),Tabla15[[#This Row],[CARRERA]],Tabla15[[#This Row],[STATUS]])</f>
        <v>FIJO</v>
      </c>
      <c r="L1052" s="57">
        <v>22000</v>
      </c>
      <c r="M1052" s="61"/>
      <c r="N1052" s="57">
        <v>668.8</v>
      </c>
      <c r="O1052" s="57">
        <v>631.4</v>
      </c>
      <c r="P1052" s="25">
        <f>Tabla15[[#This Row],[sbruto]]-Tabla15[[#This Row],[ISR]]-Tabla15[[#This Row],[SFS]]-Tabla15[[#This Row],[AFP]]-Tabla15[[#This Row],[sneto]]</f>
        <v>375</v>
      </c>
      <c r="Q1052" s="25">
        <v>20324.8</v>
      </c>
      <c r="R1052" s="48" t="str">
        <f>_xlfn.XLOOKUP(Tabla15[[#This Row],[cedula]],Tabla8[Numero Documento],Tabla8[Gen])</f>
        <v>M</v>
      </c>
      <c r="S1052" s="48" t="str">
        <f>_xlfn.XLOOKUP(Tabla15[[#This Row],[cedula]],Tabla8[Numero Documento],Tabla8[Lugar Funciones Codigo])</f>
        <v>01.83.03.05</v>
      </c>
    </row>
    <row r="1053" spans="1:19" hidden="1">
      <c r="A1053" s="48" t="s">
        <v>2539</v>
      </c>
      <c r="B1053" s="48" t="s">
        <v>2087</v>
      </c>
      <c r="C1053" s="48" t="s">
        <v>2573</v>
      </c>
      <c r="D1053" s="48" t="str">
        <f>Tabla15[[#This Row],[cedula]]&amp;Tabla15[[#This Row],[prog]]&amp;LEFT(Tabla15[[#This Row],[TIPO]],3)</f>
        <v>0010548443011FIJ</v>
      </c>
      <c r="E1053" s="48" t="s">
        <v>487</v>
      </c>
      <c r="F1053" s="48" t="s">
        <v>8</v>
      </c>
      <c r="G1053" s="48" t="s">
        <v>1047</v>
      </c>
      <c r="H1053" s="48" t="s">
        <v>11</v>
      </c>
      <c r="I1053" s="73">
        <f>_xlfn.XLOOKUP(Tabla15[[#This Row],[cedula]],TCARRERA[CEDULA],TCARRERA[CATEGORIA DEL SERVIDOR],0)</f>
        <v>0</v>
      </c>
      <c r="J1053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3" s="48" t="str">
        <f>IF(ISTEXT(Tabla15[[#This Row],[CARRERA]]),Tabla15[[#This Row],[CARRERA]],Tabla15[[#This Row],[STATUS]])</f>
        <v>ESTATUTO SIMPLIFICADO</v>
      </c>
      <c r="L1053" s="57">
        <v>16500</v>
      </c>
      <c r="M1053" s="58"/>
      <c r="N1053" s="57">
        <v>501.6</v>
      </c>
      <c r="O1053" s="57">
        <v>473.55</v>
      </c>
      <c r="P1053" s="25">
        <f>Tabla15[[#This Row],[sbruto]]-Tabla15[[#This Row],[ISR]]-Tabla15[[#This Row],[SFS]]-Tabla15[[#This Row],[AFP]]-Tabla15[[#This Row],[sneto]]</f>
        <v>6511.6400000000012</v>
      </c>
      <c r="Q1053" s="25">
        <v>9013.2099999999991</v>
      </c>
      <c r="R1053" s="48" t="str">
        <f>_xlfn.XLOOKUP(Tabla15[[#This Row],[cedula]],Tabla8[Numero Documento],Tabla8[Gen])</f>
        <v>F</v>
      </c>
      <c r="S1053" s="48" t="str">
        <f>_xlfn.XLOOKUP(Tabla15[[#This Row],[cedula]],Tabla8[Numero Documento],Tabla8[Lugar Funciones Codigo])</f>
        <v>01.83.03.05</v>
      </c>
    </row>
    <row r="1054" spans="1:19" hidden="1">
      <c r="A1054" s="48" t="s">
        <v>2539</v>
      </c>
      <c r="B1054" s="48" t="s">
        <v>1966</v>
      </c>
      <c r="C1054" s="48" t="s">
        <v>2570</v>
      </c>
      <c r="D1054" s="48" t="str">
        <f>Tabla15[[#This Row],[cedula]]&amp;Tabla15[[#This Row],[prog]]&amp;LEFT(Tabla15[[#This Row],[TIPO]],3)</f>
        <v>0470140162401FIJ</v>
      </c>
      <c r="E1054" s="48" t="s">
        <v>1030</v>
      </c>
      <c r="F1054" s="48" t="s">
        <v>794</v>
      </c>
      <c r="G1054" s="48" t="s">
        <v>815</v>
      </c>
      <c r="H1054" s="48" t="s">
        <v>11</v>
      </c>
      <c r="I1054" s="73">
        <f>_xlfn.XLOOKUP(Tabla15[[#This Row],[cedula]],TCARRERA[CEDULA],TCARRERA[CATEGORIA DEL SERVIDOR],0)</f>
        <v>0</v>
      </c>
      <c r="J1054" s="4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54" s="48" t="str">
        <f>IF(ISTEXT(Tabla15[[#This Row],[CARRERA]]),Tabla15[[#This Row],[CARRERA]],Tabla15[[#This Row],[STATUS]])</f>
        <v>DE LIBRE NOMBRAMIENTO Y REMOCION</v>
      </c>
      <c r="L1054" s="57">
        <v>220000</v>
      </c>
      <c r="M1054" s="61">
        <v>40768.42</v>
      </c>
      <c r="N1054" s="57">
        <v>4943.8</v>
      </c>
      <c r="O1054" s="57">
        <v>6314</v>
      </c>
      <c r="P1054" s="25">
        <f>Tabla15[[#This Row],[sbruto]]-Tabla15[[#This Row],[ISR]]-Tabla15[[#This Row],[SFS]]-Tabla15[[#This Row],[AFP]]-Tabla15[[#This Row],[sneto]]</f>
        <v>25.000000000029104</v>
      </c>
      <c r="Q1054" s="25">
        <v>167948.78</v>
      </c>
      <c r="R1054" s="48" t="str">
        <f>_xlfn.XLOOKUP(Tabla15[[#This Row],[cedula]],Tabla8[Numero Documento],Tabla8[Gen])</f>
        <v>M</v>
      </c>
      <c r="S1054" s="48" t="str">
        <f>_xlfn.XLOOKUP(Tabla15[[#This Row],[cedula]],Tabla8[Numero Documento],Tabla8[Lugar Funciones Codigo])</f>
        <v>01.83.04</v>
      </c>
    </row>
    <row r="1055" spans="1:19" hidden="1">
      <c r="A1055" s="48" t="s">
        <v>2539</v>
      </c>
      <c r="B1055" s="48" t="s">
        <v>2119</v>
      </c>
      <c r="C1055" s="48" t="s">
        <v>2570</v>
      </c>
      <c r="D1055" s="48" t="str">
        <f>Tabla15[[#This Row],[cedula]]&amp;Tabla15[[#This Row],[prog]]&amp;LEFT(Tabla15[[#This Row],[TIPO]],3)</f>
        <v>0011452958901FIJ</v>
      </c>
      <c r="E1055" s="48" t="s">
        <v>330</v>
      </c>
      <c r="F1055" s="48" t="s">
        <v>292</v>
      </c>
      <c r="G1055" s="48" t="s">
        <v>815</v>
      </c>
      <c r="H1055" s="48" t="s">
        <v>11</v>
      </c>
      <c r="I1055" s="73">
        <f>_xlfn.XLOOKUP(Tabla15[[#This Row],[cedula]],TCARRERA[CEDULA],TCARRERA[CATEGORIA DEL SERVIDOR],0)</f>
        <v>0</v>
      </c>
      <c r="J105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055" s="48" t="str">
        <f>IF(ISTEXT(Tabla15[[#This Row],[CARRERA]]),Tabla15[[#This Row],[CARRERA]],Tabla15[[#This Row],[STATUS]])</f>
        <v>FIJO</v>
      </c>
      <c r="L1055" s="57">
        <v>115000</v>
      </c>
      <c r="M1055" s="61">
        <v>15633.74</v>
      </c>
      <c r="N1055" s="60">
        <v>3496</v>
      </c>
      <c r="O1055" s="60">
        <v>3300.5</v>
      </c>
      <c r="P1055" s="25">
        <f>Tabla15[[#This Row],[sbruto]]-Tabla15[[#This Row],[ISR]]-Tabla15[[#This Row],[SFS]]-Tabla15[[#This Row],[AFP]]-Tabla15[[#This Row],[sneto]]</f>
        <v>25</v>
      </c>
      <c r="Q1055" s="25">
        <v>92544.76</v>
      </c>
      <c r="R1055" s="48" t="str">
        <f>_xlfn.XLOOKUP(Tabla15[[#This Row],[cedula]],Tabla8[Numero Documento],Tabla8[Gen])</f>
        <v>F</v>
      </c>
      <c r="S1055" s="48" t="str">
        <f>_xlfn.XLOOKUP(Tabla15[[#This Row],[cedula]],Tabla8[Numero Documento],Tabla8[Lugar Funciones Codigo])</f>
        <v>01.83.04</v>
      </c>
    </row>
    <row r="1056" spans="1:19" hidden="1">
      <c r="A1056" s="48" t="s">
        <v>2539</v>
      </c>
      <c r="B1056" s="48" t="s">
        <v>1107</v>
      </c>
      <c r="C1056" s="48" t="s">
        <v>2570</v>
      </c>
      <c r="D1056" s="48" t="str">
        <f>Tabla15[[#This Row],[cedula]]&amp;Tabla15[[#This Row],[prog]]&amp;LEFT(Tabla15[[#This Row],[TIPO]],3)</f>
        <v>2240031022701FIJ</v>
      </c>
      <c r="E1056" s="48" t="s">
        <v>649</v>
      </c>
      <c r="F1056" s="48" t="s">
        <v>32</v>
      </c>
      <c r="G1056" s="48" t="s">
        <v>815</v>
      </c>
      <c r="H1056" s="48" t="s">
        <v>11</v>
      </c>
      <c r="I1056" s="73" t="str">
        <f>_xlfn.XLOOKUP(Tabla15[[#This Row],[cedula]],TCARRERA[CEDULA],TCARRERA[CATEGORIA DEL SERVIDOR],0)</f>
        <v>CARRERA ADMINISTRATIVA</v>
      </c>
      <c r="J105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056" s="48" t="str">
        <f>IF(ISTEXT(Tabla15[[#This Row],[CARRERA]]),Tabla15[[#This Row],[CARRERA]],Tabla15[[#This Row],[STATUS]])</f>
        <v>CARRERA ADMINISTRATIVA</v>
      </c>
      <c r="L1056" s="57">
        <v>115000</v>
      </c>
      <c r="M1056" s="61">
        <v>15255.63</v>
      </c>
      <c r="N1056" s="60">
        <v>3496</v>
      </c>
      <c r="O1056" s="60">
        <v>3300.5</v>
      </c>
      <c r="P1056" s="25">
        <f>Tabla15[[#This Row],[sbruto]]-Tabla15[[#This Row],[ISR]]-Tabla15[[#This Row],[SFS]]-Tabla15[[#This Row],[AFP]]-Tabla15[[#This Row],[sneto]]</f>
        <v>1537.4499999999971</v>
      </c>
      <c r="Q1056" s="25">
        <v>91410.42</v>
      </c>
      <c r="R1056" s="48" t="str">
        <f>_xlfn.XLOOKUP(Tabla15[[#This Row],[cedula]],Tabla8[Numero Documento],Tabla8[Gen])</f>
        <v>F</v>
      </c>
      <c r="S1056" s="48" t="str">
        <f>_xlfn.XLOOKUP(Tabla15[[#This Row],[cedula]],Tabla8[Numero Documento],Tabla8[Lugar Funciones Codigo])</f>
        <v>01.83.04</v>
      </c>
    </row>
    <row r="1057" spans="1:19">
      <c r="A1057" s="48" t="s">
        <v>2538</v>
      </c>
      <c r="B1057" s="48" t="s">
        <v>3138</v>
      </c>
      <c r="C1057" s="48" t="s">
        <v>2570</v>
      </c>
      <c r="D1057" s="48" t="str">
        <f>Tabla15[[#This Row],[cedula]]&amp;Tabla15[[#This Row],[prog]]&amp;LEFT(Tabla15[[#This Row],[TIPO]],3)</f>
        <v>0310097377901TEM</v>
      </c>
      <c r="E1057" s="48" t="s">
        <v>3137</v>
      </c>
      <c r="F1057" s="48" t="s">
        <v>192</v>
      </c>
      <c r="G1057" s="48" t="s">
        <v>815</v>
      </c>
      <c r="H1057" s="48" t="s">
        <v>2795</v>
      </c>
      <c r="I1057" s="73">
        <f>_xlfn.XLOOKUP(Tabla15[[#This Row],[cedula]],TCARRERA[CEDULA],TCARRERA[CATEGORIA DEL SERVIDOR],0)</f>
        <v>0</v>
      </c>
      <c r="J1057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7" s="48" t="str">
        <f>IF(ISTEXT(Tabla15[[#This Row],[CARRERA]]),Tabla15[[#This Row],[CARRERA]],Tabla15[[#This Row],[STATUS]])</f>
        <v>TEMPORALES</v>
      </c>
      <c r="L1057" s="57">
        <v>50000</v>
      </c>
      <c r="M1057" s="61">
        <v>1854</v>
      </c>
      <c r="N1057" s="57">
        <v>1520</v>
      </c>
      <c r="O1057" s="57">
        <v>1435</v>
      </c>
      <c r="P1057" s="25">
        <f>Tabla15[[#This Row],[sbruto]]-Tabla15[[#This Row],[ISR]]-Tabla15[[#This Row],[SFS]]-Tabla15[[#This Row],[AFP]]-Tabla15[[#This Row],[sneto]]</f>
        <v>25</v>
      </c>
      <c r="Q1057" s="25">
        <v>45166</v>
      </c>
      <c r="R1057" s="48" t="str">
        <f>_xlfn.XLOOKUP(Tabla15[[#This Row],[cedula]],Tabla8[Numero Documento],Tabla8[Gen])</f>
        <v>M</v>
      </c>
      <c r="S1057" s="48" t="str">
        <f>_xlfn.XLOOKUP(Tabla15[[#This Row],[cedula]],Tabla8[Numero Documento],Tabla8[Lugar Funciones Codigo])</f>
        <v>01.83.04</v>
      </c>
    </row>
    <row r="1058" spans="1:19">
      <c r="A1058" s="48" t="s">
        <v>2538</v>
      </c>
      <c r="B1058" s="48" t="s">
        <v>2392</v>
      </c>
      <c r="C1058" s="48" t="s">
        <v>2570</v>
      </c>
      <c r="D1058" s="48" t="str">
        <f>Tabla15[[#This Row],[cedula]]&amp;Tabla15[[#This Row],[prog]]&amp;LEFT(Tabla15[[#This Row],[TIPO]],3)</f>
        <v>2240017086001TEM</v>
      </c>
      <c r="E1058" s="48" t="s">
        <v>1726</v>
      </c>
      <c r="F1058" s="48" t="s">
        <v>1005</v>
      </c>
      <c r="G1058" s="48" t="s">
        <v>815</v>
      </c>
      <c r="H1058" s="48" t="s">
        <v>2795</v>
      </c>
      <c r="I1058" s="73">
        <f>_xlfn.XLOOKUP(Tabla15[[#This Row],[cedula]],TCARRERA[CEDULA],TCARRERA[CATEGORIA DEL SERVIDOR],0)</f>
        <v>0</v>
      </c>
      <c r="J1058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8" s="48" t="str">
        <f>IF(ISTEXT(Tabla15[[#This Row],[CARRERA]]),Tabla15[[#This Row],[CARRERA]],Tabla15[[#This Row],[STATUS]])</f>
        <v>TEMPORALES</v>
      </c>
      <c r="L1058" s="57">
        <v>45000</v>
      </c>
      <c r="M1058" s="59">
        <v>1148.33</v>
      </c>
      <c r="N1058" s="57">
        <v>1368</v>
      </c>
      <c r="O1058" s="57">
        <v>1291.5</v>
      </c>
      <c r="P1058" s="25">
        <f>Tabla15[[#This Row],[sbruto]]-Tabla15[[#This Row],[ISR]]-Tabla15[[#This Row],[SFS]]-Tabla15[[#This Row],[AFP]]-Tabla15[[#This Row],[sneto]]</f>
        <v>25</v>
      </c>
      <c r="Q1058" s="25">
        <v>41167.17</v>
      </c>
      <c r="R1058" s="48" t="str">
        <f>_xlfn.XLOOKUP(Tabla15[[#This Row],[cedula]],Tabla8[Numero Documento],Tabla8[Gen])</f>
        <v>F</v>
      </c>
      <c r="S1058" s="48" t="str">
        <f>_xlfn.XLOOKUP(Tabla15[[#This Row],[cedula]],Tabla8[Numero Documento],Tabla8[Lugar Funciones Codigo])</f>
        <v>01.83.04</v>
      </c>
    </row>
    <row r="1059" spans="1:19" hidden="1">
      <c r="A1059" s="48" t="s">
        <v>2539</v>
      </c>
      <c r="B1059" s="48" t="s">
        <v>1782</v>
      </c>
      <c r="C1059" s="48" t="s">
        <v>2570</v>
      </c>
      <c r="D1059" s="48" t="str">
        <f>Tabla15[[#This Row],[cedula]]&amp;Tabla15[[#This Row],[prog]]&amp;LEFT(Tabla15[[#This Row],[TIPO]],3)</f>
        <v>0310097626901FIJ</v>
      </c>
      <c r="E1059" s="48" t="s">
        <v>944</v>
      </c>
      <c r="F1059" s="48" t="s">
        <v>192</v>
      </c>
      <c r="G1059" s="48" t="s">
        <v>815</v>
      </c>
      <c r="H1059" s="48" t="s">
        <v>11</v>
      </c>
      <c r="I1059" s="73">
        <f>_xlfn.XLOOKUP(Tabla15[[#This Row],[cedula]],TCARRERA[CEDULA],TCARRERA[CATEGORIA DEL SERVIDOR],0)</f>
        <v>0</v>
      </c>
      <c r="J105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059" s="48" t="str">
        <f>IF(ISTEXT(Tabla15[[#This Row],[CARRERA]]),Tabla15[[#This Row],[CARRERA]],Tabla15[[#This Row],[STATUS]])</f>
        <v>FIJO</v>
      </c>
      <c r="L1059" s="57">
        <v>35000</v>
      </c>
      <c r="M1059" s="61"/>
      <c r="N1059" s="60">
        <v>1064</v>
      </c>
      <c r="O1059" s="60">
        <v>1004.5</v>
      </c>
      <c r="P1059" s="25">
        <f>Tabla15[[#This Row],[sbruto]]-Tabla15[[#This Row],[ISR]]-Tabla15[[#This Row],[SFS]]-Tabla15[[#This Row],[AFP]]-Tabla15[[#This Row],[sneto]]</f>
        <v>25</v>
      </c>
      <c r="Q1059" s="25">
        <v>32906.5</v>
      </c>
      <c r="R1059" s="48" t="str">
        <f>_xlfn.XLOOKUP(Tabla15[[#This Row],[cedula]],Tabla8[Numero Documento],Tabla8[Gen])</f>
        <v>F</v>
      </c>
      <c r="S1059" s="48" t="str">
        <f>_xlfn.XLOOKUP(Tabla15[[#This Row],[cedula]],Tabla8[Numero Documento],Tabla8[Lugar Funciones Codigo])</f>
        <v>01.83.04</v>
      </c>
    </row>
    <row r="1060" spans="1:19">
      <c r="A1060" s="48" t="s">
        <v>2538</v>
      </c>
      <c r="B1060" s="48" t="s">
        <v>2932</v>
      </c>
      <c r="C1060" s="48" t="s">
        <v>2570</v>
      </c>
      <c r="D1060" s="48" t="str">
        <f>Tabla15[[#This Row],[cedula]]&amp;Tabla15[[#This Row],[prog]]&amp;LEFT(Tabla15[[#This Row],[TIPO]],3)</f>
        <v>0010379955701TEM</v>
      </c>
      <c r="E1060" s="48" t="s">
        <v>2931</v>
      </c>
      <c r="F1060" s="48" t="s">
        <v>192</v>
      </c>
      <c r="G1060" s="48" t="s">
        <v>815</v>
      </c>
      <c r="H1060" s="48" t="s">
        <v>2795</v>
      </c>
      <c r="I1060" s="73">
        <f>_xlfn.XLOOKUP(Tabla15[[#This Row],[cedula]],TCARRERA[CEDULA],TCARRERA[CATEGORIA DEL SERVIDOR],0)</f>
        <v>0</v>
      </c>
      <c r="J1060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0" s="48" t="str">
        <f>IF(ISTEXT(Tabla15[[#This Row],[CARRERA]]),Tabla15[[#This Row],[CARRERA]],Tabla15[[#This Row],[STATUS]])</f>
        <v>TEMPORALES</v>
      </c>
      <c r="L1060" s="57">
        <v>35000</v>
      </c>
      <c r="M1060" s="61"/>
      <c r="N1060" s="60">
        <v>1064</v>
      </c>
      <c r="O1060" s="60">
        <v>1004.5</v>
      </c>
      <c r="P1060" s="25">
        <f>Tabla15[[#This Row],[sbruto]]-Tabla15[[#This Row],[ISR]]-Tabla15[[#This Row],[SFS]]-Tabla15[[#This Row],[AFP]]-Tabla15[[#This Row],[sneto]]</f>
        <v>25</v>
      </c>
      <c r="Q1060" s="25">
        <v>32906.5</v>
      </c>
      <c r="R1060" s="48" t="str">
        <f>_xlfn.XLOOKUP(Tabla15[[#This Row],[cedula]],Tabla8[Numero Documento],Tabla8[Gen])</f>
        <v>M</v>
      </c>
      <c r="S1060" s="48" t="str">
        <f>_xlfn.XLOOKUP(Tabla15[[#This Row],[cedula]],Tabla8[Numero Documento],Tabla8[Lugar Funciones Codigo])</f>
        <v>01.83.04</v>
      </c>
    </row>
    <row r="1061" spans="1:19" hidden="1">
      <c r="A1061" s="48" t="s">
        <v>2539</v>
      </c>
      <c r="B1061" s="48" t="s">
        <v>1872</v>
      </c>
      <c r="C1061" s="48" t="s">
        <v>2570</v>
      </c>
      <c r="D1061" s="48" t="str">
        <f>Tabla15[[#This Row],[cedula]]&amp;Tabla15[[#This Row],[prog]]&amp;LEFT(Tabla15[[#This Row],[TIPO]],3)</f>
        <v>0540114593201FIJ</v>
      </c>
      <c r="E1061" s="48" t="s">
        <v>1074</v>
      </c>
      <c r="F1061" s="48" t="s">
        <v>360</v>
      </c>
      <c r="G1061" s="48" t="s">
        <v>815</v>
      </c>
      <c r="H1061" s="48" t="s">
        <v>11</v>
      </c>
      <c r="I1061" s="73">
        <f>_xlfn.XLOOKUP(Tabla15[[#This Row],[cedula]],TCARRERA[CEDULA],TCARRERA[CATEGORIA DEL SERVIDOR],0)</f>
        <v>0</v>
      </c>
      <c r="J106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061" s="48" t="str">
        <f>IF(ISTEXT(Tabla15[[#This Row],[CARRERA]]),Tabla15[[#This Row],[CARRERA]],Tabla15[[#This Row],[STATUS]])</f>
        <v>FIJO</v>
      </c>
      <c r="L1061" s="57">
        <v>35000</v>
      </c>
      <c r="M1061" s="58"/>
      <c r="N1061" s="57">
        <v>1064</v>
      </c>
      <c r="O1061" s="57">
        <v>1004.5</v>
      </c>
      <c r="P1061" s="25">
        <f>Tabla15[[#This Row],[sbruto]]-Tabla15[[#This Row],[ISR]]-Tabla15[[#This Row],[SFS]]-Tabla15[[#This Row],[AFP]]-Tabla15[[#This Row],[sneto]]</f>
        <v>25</v>
      </c>
      <c r="Q1061" s="25">
        <v>32906.5</v>
      </c>
      <c r="R1061" s="48" t="str">
        <f>_xlfn.XLOOKUP(Tabla15[[#This Row],[cedula]],Tabla8[Numero Documento],Tabla8[Gen])</f>
        <v>M</v>
      </c>
      <c r="S1061" s="48" t="str">
        <f>_xlfn.XLOOKUP(Tabla15[[#This Row],[cedula]],Tabla8[Numero Documento],Tabla8[Lugar Funciones Codigo])</f>
        <v>01.83.04</v>
      </c>
    </row>
    <row r="1062" spans="1:19" hidden="1">
      <c r="A1062" s="48" t="s">
        <v>2539</v>
      </c>
      <c r="B1062" s="48" t="s">
        <v>2059</v>
      </c>
      <c r="C1062" s="48" t="s">
        <v>2570</v>
      </c>
      <c r="D1062" s="48" t="str">
        <f>Tabla15[[#This Row],[cedula]]&amp;Tabla15[[#This Row],[prog]]&amp;LEFT(Tabla15[[#This Row],[TIPO]],3)</f>
        <v>4021021856201FIJ</v>
      </c>
      <c r="E1062" s="48" t="s">
        <v>887</v>
      </c>
      <c r="F1062" s="48" t="s">
        <v>10</v>
      </c>
      <c r="G1062" s="48" t="s">
        <v>815</v>
      </c>
      <c r="H1062" s="48" t="s">
        <v>11</v>
      </c>
      <c r="I1062" s="73">
        <f>_xlfn.XLOOKUP(Tabla15[[#This Row],[cedula]],TCARRERA[CEDULA],TCARRERA[CATEGORIA DEL SERVIDOR],0)</f>
        <v>0</v>
      </c>
      <c r="J1062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2" s="48" t="str">
        <f>IF(ISTEXT(Tabla15[[#This Row],[CARRERA]]),Tabla15[[#This Row],[CARRERA]],Tabla15[[#This Row],[STATUS]])</f>
        <v>ESTATUTO SIMPLIFICADO</v>
      </c>
      <c r="L1062" s="57">
        <v>35000</v>
      </c>
      <c r="M1062" s="61"/>
      <c r="N1062" s="57">
        <v>1064</v>
      </c>
      <c r="O1062" s="57">
        <v>1004.5</v>
      </c>
      <c r="P1062" s="25">
        <f>Tabla15[[#This Row],[sbruto]]-Tabla15[[#This Row],[ISR]]-Tabla15[[#This Row],[SFS]]-Tabla15[[#This Row],[AFP]]-Tabla15[[#This Row],[sneto]]</f>
        <v>2121</v>
      </c>
      <c r="Q1062" s="25">
        <v>30810.5</v>
      </c>
      <c r="R1062" s="48" t="str">
        <f>_xlfn.XLOOKUP(Tabla15[[#This Row],[cedula]],Tabla8[Numero Documento],Tabla8[Gen])</f>
        <v>F</v>
      </c>
      <c r="S1062" s="48" t="str">
        <f>_xlfn.XLOOKUP(Tabla15[[#This Row],[cedula]],Tabla8[Numero Documento],Tabla8[Lugar Funciones Codigo])</f>
        <v>01.83.04</v>
      </c>
    </row>
    <row r="1063" spans="1:19" hidden="1">
      <c r="A1063" s="48" t="s">
        <v>2539</v>
      </c>
      <c r="B1063" s="48" t="s">
        <v>1959</v>
      </c>
      <c r="C1063" s="48" t="s">
        <v>2570</v>
      </c>
      <c r="D1063" s="48" t="str">
        <f>Tabla15[[#This Row],[cedula]]&amp;Tabla15[[#This Row],[prog]]&amp;LEFT(Tabla15[[#This Row],[TIPO]],3)</f>
        <v>0010192237501FIJ</v>
      </c>
      <c r="E1063" s="48" t="s">
        <v>1067</v>
      </c>
      <c r="F1063" s="48" t="s">
        <v>973</v>
      </c>
      <c r="G1063" s="48" t="s">
        <v>815</v>
      </c>
      <c r="H1063" s="48" t="s">
        <v>11</v>
      </c>
      <c r="I1063" s="73">
        <f>_xlfn.XLOOKUP(Tabla15[[#This Row],[cedula]],TCARRERA[CEDULA],TCARRERA[CATEGORIA DEL SERVIDOR],0)</f>
        <v>0</v>
      </c>
      <c r="J106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063" s="48" t="str">
        <f>IF(ISTEXT(Tabla15[[#This Row],[CARRERA]]),Tabla15[[#This Row],[CARRERA]],Tabla15[[#This Row],[STATUS]])</f>
        <v>FIJO</v>
      </c>
      <c r="L1063" s="57">
        <v>30000</v>
      </c>
      <c r="M1063" s="61"/>
      <c r="N1063" s="57">
        <v>912</v>
      </c>
      <c r="O1063" s="57">
        <v>861</v>
      </c>
      <c r="P1063" s="25">
        <f>Tabla15[[#This Row],[sbruto]]-Tabla15[[#This Row],[ISR]]-Tabla15[[#This Row],[SFS]]-Tabla15[[#This Row],[AFP]]-Tabla15[[#This Row],[sneto]]</f>
        <v>25</v>
      </c>
      <c r="Q1063" s="25">
        <v>28202</v>
      </c>
      <c r="R1063" s="48" t="str">
        <f>_xlfn.XLOOKUP(Tabla15[[#This Row],[cedula]],Tabla8[Numero Documento],Tabla8[Gen])</f>
        <v>M</v>
      </c>
      <c r="S1063" s="48" t="str">
        <f>_xlfn.XLOOKUP(Tabla15[[#This Row],[cedula]],Tabla8[Numero Documento],Tabla8[Lugar Funciones Codigo])</f>
        <v>01.83.04</v>
      </c>
    </row>
    <row r="1064" spans="1:19" hidden="1">
      <c r="A1064" s="48" t="s">
        <v>2539</v>
      </c>
      <c r="B1064" s="48" t="s">
        <v>1174</v>
      </c>
      <c r="C1064" s="48" t="s">
        <v>2570</v>
      </c>
      <c r="D1064" s="48" t="str">
        <f>Tabla15[[#This Row],[cedula]]&amp;Tabla15[[#This Row],[prog]]&amp;LEFT(Tabla15[[#This Row],[TIPO]],3)</f>
        <v>0010624582201FIJ</v>
      </c>
      <c r="E1064" s="48" t="s">
        <v>461</v>
      </c>
      <c r="F1064" s="48" t="s">
        <v>8</v>
      </c>
      <c r="G1064" s="48" t="s">
        <v>815</v>
      </c>
      <c r="H1064" s="48" t="s">
        <v>11</v>
      </c>
      <c r="I1064" s="73" t="str">
        <f>_xlfn.XLOOKUP(Tabla15[[#This Row],[cedula]],TCARRERA[CEDULA],TCARRERA[CATEGORIA DEL SERVIDOR],0)</f>
        <v>CARRERA ADMINISTRATIVA</v>
      </c>
      <c r="J106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4" s="48" t="str">
        <f>IF(ISTEXT(Tabla15[[#This Row],[CARRERA]]),Tabla15[[#This Row],[CARRERA]],Tabla15[[#This Row],[STATUS]])</f>
        <v>CARRERA ADMINISTRATIVA</v>
      </c>
      <c r="L1064" s="57">
        <v>17000</v>
      </c>
      <c r="M1064" s="61"/>
      <c r="N1064" s="57">
        <v>516.79999999999995</v>
      </c>
      <c r="O1064" s="57">
        <v>487.9</v>
      </c>
      <c r="P1064" s="25">
        <f>Tabla15[[#This Row],[sbruto]]-Tabla15[[#This Row],[ISR]]-Tabla15[[#This Row],[SFS]]-Tabla15[[#This Row],[AFP]]-Tabla15[[#This Row],[sneto]]</f>
        <v>12124.890000000001</v>
      </c>
      <c r="Q1064" s="25">
        <v>3870.41</v>
      </c>
      <c r="R1064" s="48" t="str">
        <f>_xlfn.XLOOKUP(Tabla15[[#This Row],[cedula]],Tabla8[Numero Documento],Tabla8[Gen])</f>
        <v>F</v>
      </c>
      <c r="S1064" s="48" t="str">
        <f>_xlfn.XLOOKUP(Tabla15[[#This Row],[cedula]],Tabla8[Numero Documento],Tabla8[Lugar Funciones Codigo])</f>
        <v>01.83.04</v>
      </c>
    </row>
    <row r="1065" spans="1:19">
      <c r="A1065" s="48" t="s">
        <v>2538</v>
      </c>
      <c r="B1065" s="48" t="s">
        <v>3142</v>
      </c>
      <c r="C1065" s="48" t="s">
        <v>2570</v>
      </c>
      <c r="D1065" s="48" t="str">
        <f>Tabla15[[#This Row],[cedula]]&amp;Tabla15[[#This Row],[prog]]&amp;LEFT(Tabla15[[#This Row],[TIPO]],3)</f>
        <v>0010021419601TEM</v>
      </c>
      <c r="E1065" s="48" t="s">
        <v>3141</v>
      </c>
      <c r="F1065" s="48" t="s">
        <v>256</v>
      </c>
      <c r="G1065" s="48" t="s">
        <v>304</v>
      </c>
      <c r="H1065" s="48" t="s">
        <v>2795</v>
      </c>
      <c r="I1065" s="73">
        <f>_xlfn.XLOOKUP(Tabla15[[#This Row],[cedula]],TCARRERA[CEDULA],TCARRERA[CATEGORIA DEL SERVIDOR],0)</f>
        <v>0</v>
      </c>
      <c r="J106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5" s="48" t="str">
        <f>IF(ISTEXT(Tabla15[[#This Row],[CARRERA]]),Tabla15[[#This Row],[CARRERA]],Tabla15[[#This Row],[STATUS]])</f>
        <v>TEMPORALES</v>
      </c>
      <c r="L1065" s="57">
        <v>75000</v>
      </c>
      <c r="M1065" s="58">
        <v>6309.38</v>
      </c>
      <c r="N1065" s="57">
        <v>2280</v>
      </c>
      <c r="O1065" s="57">
        <v>2152.5</v>
      </c>
      <c r="P1065" s="25">
        <f>Tabla15[[#This Row],[sbruto]]-Tabla15[[#This Row],[ISR]]-Tabla15[[#This Row],[SFS]]-Tabla15[[#This Row],[AFP]]-Tabla15[[#This Row],[sneto]]</f>
        <v>24.999999999992724</v>
      </c>
      <c r="Q1065" s="25">
        <v>64233.120000000003</v>
      </c>
      <c r="R1065" s="48" t="str">
        <f>_xlfn.XLOOKUP(Tabla15[[#This Row],[cedula]],Tabla8[Numero Documento],Tabla8[Gen])</f>
        <v>M</v>
      </c>
      <c r="S1065" s="48" t="str">
        <f>_xlfn.XLOOKUP(Tabla15[[#This Row],[cedula]],Tabla8[Numero Documento],Tabla8[Lugar Funciones Codigo])</f>
        <v>01.83.04.00.02</v>
      </c>
    </row>
    <row r="1066" spans="1:19">
      <c r="A1066" s="48" t="s">
        <v>2538</v>
      </c>
      <c r="B1066" s="48" t="s">
        <v>3011</v>
      </c>
      <c r="C1066" s="48" t="s">
        <v>2570</v>
      </c>
      <c r="D1066" s="48" t="str">
        <f>Tabla15[[#This Row],[cedula]]&amp;Tabla15[[#This Row],[prog]]&amp;LEFT(Tabla15[[#This Row],[TIPO]],3)</f>
        <v>0011010725701TEM</v>
      </c>
      <c r="E1066" s="48" t="s">
        <v>3010</v>
      </c>
      <c r="F1066" s="48" t="s">
        <v>256</v>
      </c>
      <c r="G1066" s="48" t="s">
        <v>304</v>
      </c>
      <c r="H1066" s="48" t="s">
        <v>2795</v>
      </c>
      <c r="I1066" s="73">
        <f>_xlfn.XLOOKUP(Tabla15[[#This Row],[cedula]],TCARRERA[CEDULA],TCARRERA[CATEGORIA DEL SERVIDOR],0)</f>
        <v>0</v>
      </c>
      <c r="J1066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6" s="48" t="str">
        <f>IF(ISTEXT(Tabla15[[#This Row],[CARRERA]]),Tabla15[[#This Row],[CARRERA]],Tabla15[[#This Row],[STATUS]])</f>
        <v>TEMPORALES</v>
      </c>
      <c r="L1066" s="57">
        <v>70000</v>
      </c>
      <c r="M1066" s="61">
        <v>5368.48</v>
      </c>
      <c r="N1066" s="57">
        <v>2128</v>
      </c>
      <c r="O1066" s="57">
        <v>2009</v>
      </c>
      <c r="P1066" s="25">
        <f>Tabla15[[#This Row],[sbruto]]-Tabla15[[#This Row],[ISR]]-Tabla15[[#This Row],[SFS]]-Tabla15[[#This Row],[AFP]]-Tabla15[[#This Row],[sneto]]</f>
        <v>25.000000000007276</v>
      </c>
      <c r="Q1066" s="25">
        <v>60469.52</v>
      </c>
      <c r="R1066" s="48" t="str">
        <f>_xlfn.XLOOKUP(Tabla15[[#This Row],[cedula]],Tabla8[Numero Documento],Tabla8[Gen])</f>
        <v>M</v>
      </c>
      <c r="S1066" s="48" t="str">
        <f>_xlfn.XLOOKUP(Tabla15[[#This Row],[cedula]],Tabla8[Numero Documento],Tabla8[Lugar Funciones Codigo])</f>
        <v>01.83.04.00.02</v>
      </c>
    </row>
    <row r="1067" spans="1:19">
      <c r="A1067" s="48" t="s">
        <v>2538</v>
      </c>
      <c r="B1067" s="48" t="s">
        <v>2924</v>
      </c>
      <c r="C1067" s="48" t="s">
        <v>2570</v>
      </c>
      <c r="D1067" s="48" t="str">
        <f>Tabla15[[#This Row],[cedula]]&amp;Tabla15[[#This Row],[prog]]&amp;LEFT(Tabla15[[#This Row],[TIPO]],3)</f>
        <v>0011528144601TEM</v>
      </c>
      <c r="E1067" s="48" t="s">
        <v>2923</v>
      </c>
      <c r="F1067" s="48" t="s">
        <v>192</v>
      </c>
      <c r="G1067" s="48" t="s">
        <v>304</v>
      </c>
      <c r="H1067" s="48" t="s">
        <v>2795</v>
      </c>
      <c r="I1067" s="73">
        <f>_xlfn.XLOOKUP(Tabla15[[#This Row],[cedula]],TCARRERA[CEDULA],TCARRERA[CATEGORIA DEL SERVIDOR],0)</f>
        <v>0</v>
      </c>
      <c r="J1067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7" s="48" t="str">
        <f>IF(ISTEXT(Tabla15[[#This Row],[CARRERA]]),Tabla15[[#This Row],[CARRERA]],Tabla15[[#This Row],[STATUS]])</f>
        <v>TEMPORALES</v>
      </c>
      <c r="L1067" s="57">
        <v>50000</v>
      </c>
      <c r="M1067" s="61">
        <v>1854</v>
      </c>
      <c r="N1067" s="60">
        <v>1520</v>
      </c>
      <c r="O1067" s="60">
        <v>1435</v>
      </c>
      <c r="P1067" s="25">
        <f>Tabla15[[#This Row],[sbruto]]-Tabla15[[#This Row],[ISR]]-Tabla15[[#This Row],[SFS]]-Tabla15[[#This Row],[AFP]]-Tabla15[[#This Row],[sneto]]</f>
        <v>25</v>
      </c>
      <c r="Q1067" s="25">
        <v>45166</v>
      </c>
      <c r="R1067" s="48" t="str">
        <f>_xlfn.XLOOKUP(Tabla15[[#This Row],[cedula]],Tabla8[Numero Documento],Tabla8[Gen])</f>
        <v>F</v>
      </c>
      <c r="S1067" s="48" t="str">
        <f>_xlfn.XLOOKUP(Tabla15[[#This Row],[cedula]],Tabla8[Numero Documento],Tabla8[Lugar Funciones Codigo])</f>
        <v>01.83.04.00.02</v>
      </c>
    </row>
    <row r="1068" spans="1:19" hidden="1">
      <c r="A1068" s="48" t="s">
        <v>2539</v>
      </c>
      <c r="B1068" s="48" t="s">
        <v>1106</v>
      </c>
      <c r="C1068" s="48" t="s">
        <v>2570</v>
      </c>
      <c r="D1068" s="48" t="str">
        <f>Tabla15[[#This Row],[cedula]]&amp;Tabla15[[#This Row],[prog]]&amp;LEFT(Tabla15[[#This Row],[TIPO]],3)</f>
        <v>0010258714401FIJ</v>
      </c>
      <c r="E1068" s="48" t="s">
        <v>306</v>
      </c>
      <c r="F1068" s="48" t="s">
        <v>10</v>
      </c>
      <c r="G1068" s="48" t="s">
        <v>304</v>
      </c>
      <c r="H1068" s="48" t="s">
        <v>11</v>
      </c>
      <c r="I1068" s="73" t="str">
        <f>_xlfn.XLOOKUP(Tabla15[[#This Row],[cedula]],TCARRERA[CEDULA],TCARRERA[CATEGORIA DEL SERVIDOR],0)</f>
        <v>CARRERA ADMINISTRATIVA</v>
      </c>
      <c r="J1068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8" s="48" t="str">
        <f>IF(ISTEXT(Tabla15[[#This Row],[CARRERA]]),Tabla15[[#This Row],[CARRERA]],Tabla15[[#This Row],[STATUS]])</f>
        <v>CARRERA ADMINISTRATIVA</v>
      </c>
      <c r="L1068" s="57">
        <v>35000</v>
      </c>
      <c r="M1068" s="61"/>
      <c r="N1068" s="60">
        <v>1064</v>
      </c>
      <c r="O1068" s="60">
        <v>1004.5</v>
      </c>
      <c r="P1068" s="25">
        <f>Tabla15[[#This Row],[sbruto]]-Tabla15[[#This Row],[ISR]]-Tabla15[[#This Row],[SFS]]-Tabla15[[#This Row],[AFP]]-Tabla15[[#This Row],[sneto]]</f>
        <v>1421</v>
      </c>
      <c r="Q1068" s="25">
        <v>31510.5</v>
      </c>
      <c r="R1068" s="48" t="str">
        <f>_xlfn.XLOOKUP(Tabla15[[#This Row],[cedula]],Tabla8[Numero Documento],Tabla8[Gen])</f>
        <v>F</v>
      </c>
      <c r="S1068" s="48" t="str">
        <f>_xlfn.XLOOKUP(Tabla15[[#This Row],[cedula]],Tabla8[Numero Documento],Tabla8[Lugar Funciones Codigo])</f>
        <v>01.83.04.00.02</v>
      </c>
    </row>
    <row r="1069" spans="1:19" hidden="1">
      <c r="A1069" s="48" t="s">
        <v>2539</v>
      </c>
      <c r="B1069" s="48" t="s">
        <v>1879</v>
      </c>
      <c r="C1069" s="48" t="s">
        <v>2570</v>
      </c>
      <c r="D1069" s="48" t="str">
        <f>Tabla15[[#This Row],[cedula]]&amp;Tabla15[[#This Row],[prog]]&amp;LEFT(Tabla15[[#This Row],[TIPO]],3)</f>
        <v>0010575975701FIJ</v>
      </c>
      <c r="E1069" s="48" t="s">
        <v>308</v>
      </c>
      <c r="F1069" s="48" t="s">
        <v>192</v>
      </c>
      <c r="G1069" s="48" t="s">
        <v>304</v>
      </c>
      <c r="H1069" s="48" t="s">
        <v>11</v>
      </c>
      <c r="I1069" s="73">
        <f>_xlfn.XLOOKUP(Tabla15[[#This Row],[cedula]],TCARRERA[CEDULA],TCARRERA[CATEGORIA DEL SERVIDOR],0)</f>
        <v>0</v>
      </c>
      <c r="J106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069" s="48" t="str">
        <f>IF(ISTEXT(Tabla15[[#This Row],[CARRERA]]),Tabla15[[#This Row],[CARRERA]],Tabla15[[#This Row],[STATUS]])</f>
        <v>FIJO</v>
      </c>
      <c r="L1069" s="57">
        <v>35000</v>
      </c>
      <c r="M1069" s="58"/>
      <c r="N1069" s="57">
        <v>1064</v>
      </c>
      <c r="O1069" s="57">
        <v>1004.5</v>
      </c>
      <c r="P1069" s="25">
        <f>Tabla15[[#This Row],[sbruto]]-Tabla15[[#This Row],[ISR]]-Tabla15[[#This Row],[SFS]]-Tabla15[[#This Row],[AFP]]-Tabla15[[#This Row],[sneto]]</f>
        <v>1471</v>
      </c>
      <c r="Q1069" s="25">
        <v>31460.5</v>
      </c>
      <c r="R1069" s="48" t="str">
        <f>_xlfn.XLOOKUP(Tabla15[[#This Row],[cedula]],Tabla8[Numero Documento],Tabla8[Gen])</f>
        <v>M</v>
      </c>
      <c r="S1069" s="48" t="str">
        <f>_xlfn.XLOOKUP(Tabla15[[#This Row],[cedula]],Tabla8[Numero Documento],Tabla8[Lugar Funciones Codigo])</f>
        <v>01.83.04.00.02</v>
      </c>
    </row>
    <row r="1070" spans="1:19" hidden="1">
      <c r="A1070" s="48" t="s">
        <v>2539</v>
      </c>
      <c r="B1070" s="48" t="s">
        <v>1762</v>
      </c>
      <c r="C1070" s="48" t="s">
        <v>2570</v>
      </c>
      <c r="D1070" s="48" t="str">
        <f>Tabla15[[#This Row],[cedula]]&amp;Tabla15[[#This Row],[prog]]&amp;LEFT(Tabla15[[#This Row],[TIPO]],3)</f>
        <v>0010137995601FIJ</v>
      </c>
      <c r="E1070" s="48" t="s">
        <v>303</v>
      </c>
      <c r="F1070" s="48" t="s">
        <v>192</v>
      </c>
      <c r="G1070" s="48" t="s">
        <v>304</v>
      </c>
      <c r="H1070" s="48" t="s">
        <v>11</v>
      </c>
      <c r="I1070" s="73">
        <f>_xlfn.XLOOKUP(Tabla15[[#This Row],[cedula]],TCARRERA[CEDULA],TCARRERA[CATEGORIA DEL SERVIDOR],0)</f>
        <v>0</v>
      </c>
      <c r="J107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070" s="48" t="str">
        <f>IF(ISTEXT(Tabla15[[#This Row],[CARRERA]]),Tabla15[[#This Row],[CARRERA]],Tabla15[[#This Row],[STATUS]])</f>
        <v>FIJO</v>
      </c>
      <c r="L1070" s="57">
        <v>26250</v>
      </c>
      <c r="M1070" s="61"/>
      <c r="N1070" s="57">
        <v>798</v>
      </c>
      <c r="O1070" s="57">
        <v>753.38</v>
      </c>
      <c r="P1070" s="25">
        <f>Tabla15[[#This Row],[sbruto]]-Tabla15[[#This Row],[ISR]]-Tabla15[[#This Row],[SFS]]-Tabla15[[#This Row],[AFP]]-Tabla15[[#This Row],[sneto]]</f>
        <v>3535.59</v>
      </c>
      <c r="Q1070" s="25">
        <v>21163.03</v>
      </c>
      <c r="R1070" s="48" t="str">
        <f>_xlfn.XLOOKUP(Tabla15[[#This Row],[cedula]],Tabla8[Numero Documento],Tabla8[Gen])</f>
        <v>M</v>
      </c>
      <c r="S1070" s="48" t="str">
        <f>_xlfn.XLOOKUP(Tabla15[[#This Row],[cedula]],Tabla8[Numero Documento],Tabla8[Lugar Funciones Codigo])</f>
        <v>01.83.04.00.02</v>
      </c>
    </row>
    <row r="1071" spans="1:19" hidden="1">
      <c r="A1071" s="48" t="s">
        <v>2539</v>
      </c>
      <c r="B1071" s="48" t="s">
        <v>1819</v>
      </c>
      <c r="C1071" s="48" t="s">
        <v>2570</v>
      </c>
      <c r="D1071" s="48" t="str">
        <f>Tabla15[[#This Row],[cedula]]&amp;Tabla15[[#This Row],[prog]]&amp;LEFT(Tabla15[[#This Row],[TIPO]],3)</f>
        <v>0010950408401FIJ</v>
      </c>
      <c r="E1071" s="48" t="s">
        <v>946</v>
      </c>
      <c r="F1071" s="48" t="s">
        <v>192</v>
      </c>
      <c r="G1071" s="48" t="s">
        <v>304</v>
      </c>
      <c r="H1071" s="48" t="s">
        <v>11</v>
      </c>
      <c r="I1071" s="73">
        <f>_xlfn.XLOOKUP(Tabla15[[#This Row],[cedula]],TCARRERA[CEDULA],TCARRERA[CATEGORIA DEL SERVIDOR],0)</f>
        <v>0</v>
      </c>
      <c r="J107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071" s="48" t="str">
        <f>IF(ISTEXT(Tabla15[[#This Row],[CARRERA]]),Tabla15[[#This Row],[CARRERA]],Tabla15[[#This Row],[STATUS]])</f>
        <v>FIJO</v>
      </c>
      <c r="L1071" s="57">
        <v>26250</v>
      </c>
      <c r="M1071" s="59"/>
      <c r="N1071" s="57">
        <v>798</v>
      </c>
      <c r="O1071" s="57">
        <v>753.38</v>
      </c>
      <c r="P1071" s="25">
        <f>Tabla15[[#This Row],[sbruto]]-Tabla15[[#This Row],[ISR]]-Tabla15[[#This Row],[SFS]]-Tabla15[[#This Row],[AFP]]-Tabla15[[#This Row],[sneto]]</f>
        <v>25</v>
      </c>
      <c r="Q1071" s="25">
        <v>24673.62</v>
      </c>
      <c r="R1071" s="48" t="str">
        <f>_xlfn.XLOOKUP(Tabla15[[#This Row],[cedula]],Tabla8[Numero Documento],Tabla8[Gen])</f>
        <v>M</v>
      </c>
      <c r="S1071" s="48" t="str">
        <f>_xlfn.XLOOKUP(Tabla15[[#This Row],[cedula]],Tabla8[Numero Documento],Tabla8[Lugar Funciones Codigo])</f>
        <v>01.83.04.00.02</v>
      </c>
    </row>
    <row r="1072" spans="1:19" hidden="1">
      <c r="A1072" s="48" t="s">
        <v>2539</v>
      </c>
      <c r="B1072" s="48" t="s">
        <v>1145</v>
      </c>
      <c r="C1072" s="48" t="s">
        <v>2570</v>
      </c>
      <c r="D1072" s="48" t="str">
        <f>Tabla15[[#This Row],[cedula]]&amp;Tabla15[[#This Row],[prog]]&amp;LEFT(Tabla15[[#This Row],[TIPO]],3)</f>
        <v>0020023910101FIJ</v>
      </c>
      <c r="E1072" s="48" t="s">
        <v>309</v>
      </c>
      <c r="F1072" s="48" t="s">
        <v>305</v>
      </c>
      <c r="G1072" s="48" t="s">
        <v>304</v>
      </c>
      <c r="H1072" s="48" t="s">
        <v>11</v>
      </c>
      <c r="I1072" s="73" t="str">
        <f>_xlfn.XLOOKUP(Tabla15[[#This Row],[cedula]],TCARRERA[CEDULA],TCARRERA[CATEGORIA DEL SERVIDOR],0)</f>
        <v>CARRERA ADMINISTRATIVA</v>
      </c>
      <c r="J107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072" s="48" t="str">
        <f>IF(ISTEXT(Tabla15[[#This Row],[CARRERA]]),Tabla15[[#This Row],[CARRERA]],Tabla15[[#This Row],[STATUS]])</f>
        <v>CARRERA ADMINISTRATIVA</v>
      </c>
      <c r="L1072" s="57">
        <v>11258.5</v>
      </c>
      <c r="M1072" s="61"/>
      <c r="N1072" s="57">
        <v>342.26</v>
      </c>
      <c r="O1072" s="57">
        <v>323.12</v>
      </c>
      <c r="P1072" s="25">
        <f>Tabla15[[#This Row],[sbruto]]-Tabla15[[#This Row],[ISR]]-Tabla15[[#This Row],[SFS]]-Tabla15[[#This Row],[AFP]]-Tabla15[[#This Row],[sneto]]</f>
        <v>374.99999999999818</v>
      </c>
      <c r="Q1072" s="25">
        <v>10218.120000000001</v>
      </c>
      <c r="R1072" s="48" t="str">
        <f>_xlfn.XLOOKUP(Tabla15[[#This Row],[cedula]],Tabla8[Numero Documento],Tabla8[Gen])</f>
        <v>F</v>
      </c>
      <c r="S1072" s="48" t="str">
        <f>_xlfn.XLOOKUP(Tabla15[[#This Row],[cedula]],Tabla8[Numero Documento],Tabla8[Lugar Funciones Codigo])</f>
        <v>01.83.04.00.02</v>
      </c>
    </row>
    <row r="1073" spans="1:19" hidden="1">
      <c r="A1073" s="48" t="s">
        <v>2541</v>
      </c>
      <c r="B1073" s="48" t="s">
        <v>2404</v>
      </c>
      <c r="C1073" s="48" t="s">
        <v>2570</v>
      </c>
      <c r="D1073" s="48" t="str">
        <f>Tabla15[[#This Row],[cedula]]&amp;Tabla15[[#This Row],[prog]]&amp;LEFT(Tabla15[[#This Row],[TIPO]],3)</f>
        <v>0010354981201TRA</v>
      </c>
      <c r="E1073" s="48" t="s">
        <v>864</v>
      </c>
      <c r="F1073" s="48" t="s">
        <v>422</v>
      </c>
      <c r="G1073" s="48" t="s">
        <v>304</v>
      </c>
      <c r="H1073" s="48" t="s">
        <v>2536</v>
      </c>
      <c r="I1073" s="73">
        <f>_xlfn.XLOOKUP(Tabla15[[#This Row],[cedula]],TCARRERA[CEDULA],TCARRERA[CATEGORIA DEL SERVIDOR],0)</f>
        <v>0</v>
      </c>
      <c r="J1073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3" s="48" t="str">
        <f>IF(ISTEXT(Tabla15[[#This Row],[CARRERA]]),Tabla15[[#This Row],[CARRERA]],Tabla15[[#This Row],[STATUS]])</f>
        <v>ESTATUTO SIMPLIFICADO</v>
      </c>
      <c r="L1073" s="57">
        <v>10000</v>
      </c>
      <c r="M1073" s="60"/>
      <c r="N1073" s="57">
        <v>304</v>
      </c>
      <c r="O1073" s="57">
        <v>287</v>
      </c>
      <c r="P1073" s="25">
        <f>Tabla15[[#This Row],[sbruto]]-Tabla15[[#This Row],[ISR]]-Tabla15[[#This Row],[SFS]]-Tabla15[[#This Row],[AFP]]-Tabla15[[#This Row],[sneto]]</f>
        <v>1587.4499999999998</v>
      </c>
      <c r="Q1073" s="25">
        <v>7821.55</v>
      </c>
      <c r="R1073" s="48" t="str">
        <f>_xlfn.XLOOKUP(Tabla15[[#This Row],[cedula]],Tabla8[Numero Documento],Tabla8[Gen])</f>
        <v>F</v>
      </c>
      <c r="S1073" s="48" t="str">
        <f>_xlfn.XLOOKUP(Tabla15[[#This Row],[cedula]],Tabla8[Numero Documento],Tabla8[Lugar Funciones Codigo])</f>
        <v>01.83.04.00.02</v>
      </c>
    </row>
    <row r="1074" spans="1:19">
      <c r="A1074" s="48" t="s">
        <v>2538</v>
      </c>
      <c r="B1074" s="48" t="s">
        <v>2384</v>
      </c>
      <c r="C1074" s="48" t="s">
        <v>2570</v>
      </c>
      <c r="D1074" s="48" t="str">
        <f>Tabla15[[#This Row],[cedula]]&amp;Tabla15[[#This Row],[prog]]&amp;LEFT(Tabla15[[#This Row],[TIPO]],3)</f>
        <v>0011774089401TEM</v>
      </c>
      <c r="E1074" s="48" t="s">
        <v>1663</v>
      </c>
      <c r="F1074" s="48" t="s">
        <v>129</v>
      </c>
      <c r="G1074" s="48" t="s">
        <v>201</v>
      </c>
      <c r="H1074" s="48" t="s">
        <v>2795</v>
      </c>
      <c r="I1074" s="73">
        <f>_xlfn.XLOOKUP(Tabla15[[#This Row],[cedula]],TCARRERA[CEDULA],TCARRERA[CATEGORIA DEL SERVIDOR],0)</f>
        <v>0</v>
      </c>
      <c r="J1074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4" s="48" t="str">
        <f>IF(ISTEXT(Tabla15[[#This Row],[CARRERA]]),Tabla15[[#This Row],[CARRERA]],Tabla15[[#This Row],[STATUS]])</f>
        <v>TEMPORALES</v>
      </c>
      <c r="L1074" s="57">
        <v>115000</v>
      </c>
      <c r="M1074" s="58">
        <v>15633.74</v>
      </c>
      <c r="N1074" s="57">
        <v>3496</v>
      </c>
      <c r="O1074" s="57">
        <v>3300.5</v>
      </c>
      <c r="P1074" s="25">
        <f>Tabla15[[#This Row],[sbruto]]-Tabla15[[#This Row],[ISR]]-Tabla15[[#This Row],[SFS]]-Tabla15[[#This Row],[AFP]]-Tabla15[[#This Row],[sneto]]</f>
        <v>25</v>
      </c>
      <c r="Q1074" s="25">
        <v>92544.76</v>
      </c>
      <c r="R1074" s="48" t="str">
        <f>_xlfn.XLOOKUP(Tabla15[[#This Row],[cedula]],Tabla8[Numero Documento],Tabla8[Gen])</f>
        <v>F</v>
      </c>
      <c r="S1074" s="48" t="str">
        <f>_xlfn.XLOOKUP(Tabla15[[#This Row],[cedula]],Tabla8[Numero Documento],Tabla8[Lugar Funciones Codigo])</f>
        <v>01.83.04.00.02.01</v>
      </c>
    </row>
    <row r="1075" spans="1:19" hidden="1">
      <c r="A1075" s="48" t="s">
        <v>2539</v>
      </c>
      <c r="B1075" s="48" t="s">
        <v>1888</v>
      </c>
      <c r="C1075" s="48" t="s">
        <v>2570</v>
      </c>
      <c r="D1075" s="48" t="str">
        <f>Tabla15[[#This Row],[cedula]]&amp;Tabla15[[#This Row],[prog]]&amp;LEFT(Tabla15[[#This Row],[TIPO]],3)</f>
        <v>0011066030501FIJ</v>
      </c>
      <c r="E1075" s="48" t="s">
        <v>956</v>
      </c>
      <c r="F1075" s="48" t="s">
        <v>647</v>
      </c>
      <c r="G1075" s="48" t="s">
        <v>201</v>
      </c>
      <c r="H1075" s="48" t="s">
        <v>11</v>
      </c>
      <c r="I1075" s="73">
        <f>_xlfn.XLOOKUP(Tabla15[[#This Row],[cedula]],TCARRERA[CEDULA],TCARRERA[CATEGORIA DEL SERVIDOR],0)</f>
        <v>0</v>
      </c>
      <c r="J107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075" s="48" t="str">
        <f>IF(ISTEXT(Tabla15[[#This Row],[CARRERA]]),Tabla15[[#This Row],[CARRERA]],Tabla15[[#This Row],[STATUS]])</f>
        <v>FIJO</v>
      </c>
      <c r="L1075" s="57">
        <v>100000</v>
      </c>
      <c r="M1075" s="61">
        <v>12105.37</v>
      </c>
      <c r="N1075" s="57">
        <v>3040</v>
      </c>
      <c r="O1075" s="57">
        <v>2870</v>
      </c>
      <c r="P1075" s="25">
        <f>Tabla15[[#This Row],[sbruto]]-Tabla15[[#This Row],[ISR]]-Tabla15[[#This Row],[SFS]]-Tabla15[[#This Row],[AFP]]-Tabla15[[#This Row],[sneto]]</f>
        <v>25</v>
      </c>
      <c r="Q1075" s="25">
        <v>81959.63</v>
      </c>
      <c r="R1075" s="48" t="str">
        <f>_xlfn.XLOOKUP(Tabla15[[#This Row],[cedula]],Tabla8[Numero Documento],Tabla8[Gen])</f>
        <v>M</v>
      </c>
      <c r="S1075" s="48" t="str">
        <f>_xlfn.XLOOKUP(Tabla15[[#This Row],[cedula]],Tabla8[Numero Documento],Tabla8[Lugar Funciones Codigo])</f>
        <v>01.83.04.00.02.01</v>
      </c>
    </row>
    <row r="1076" spans="1:19" hidden="1">
      <c r="A1076" s="48" t="s">
        <v>2539</v>
      </c>
      <c r="B1076" s="48" t="s">
        <v>2852</v>
      </c>
      <c r="C1076" s="48" t="s">
        <v>2570</v>
      </c>
      <c r="D1076" s="48" t="str">
        <f>Tabla15[[#This Row],[cedula]]&amp;Tabla15[[#This Row],[prog]]&amp;LEFT(Tabla15[[#This Row],[TIPO]],3)</f>
        <v>4022519805601FIJ</v>
      </c>
      <c r="E1076" s="48" t="s">
        <v>2851</v>
      </c>
      <c r="F1076" s="48" t="s">
        <v>10</v>
      </c>
      <c r="G1076" s="48" t="s">
        <v>201</v>
      </c>
      <c r="H1076" s="48" t="s">
        <v>11</v>
      </c>
      <c r="I1076" s="73">
        <f>_xlfn.XLOOKUP(Tabla15[[#This Row],[cedula]],TCARRERA[CEDULA],TCARRERA[CATEGORIA DEL SERVIDOR],0)</f>
        <v>0</v>
      </c>
      <c r="J107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6" s="48" t="str">
        <f>IF(ISTEXT(Tabla15[[#This Row],[CARRERA]]),Tabla15[[#This Row],[CARRERA]],Tabla15[[#This Row],[STATUS]])</f>
        <v>ESTATUTO SIMPLIFICADO</v>
      </c>
      <c r="L1076" s="57">
        <v>35000</v>
      </c>
      <c r="M1076" s="60"/>
      <c r="N1076" s="57">
        <v>1064</v>
      </c>
      <c r="O1076" s="57">
        <v>1004.5</v>
      </c>
      <c r="P1076" s="25">
        <f>Tabla15[[#This Row],[sbruto]]-Tabla15[[#This Row],[ISR]]-Tabla15[[#This Row],[SFS]]-Tabla15[[#This Row],[AFP]]-Tabla15[[#This Row],[sneto]]</f>
        <v>2071</v>
      </c>
      <c r="Q1076" s="25">
        <v>30860.5</v>
      </c>
      <c r="R1076" s="48" t="str">
        <f>_xlfn.XLOOKUP(Tabla15[[#This Row],[cedula]],Tabla8[Numero Documento],Tabla8[Gen])</f>
        <v>F</v>
      </c>
      <c r="S1076" s="48" t="str">
        <f>_xlfn.XLOOKUP(Tabla15[[#This Row],[cedula]],Tabla8[Numero Documento],Tabla8[Lugar Funciones Codigo])</f>
        <v>01.83.04.00.02.01</v>
      </c>
    </row>
    <row r="1077" spans="1:19" hidden="1">
      <c r="A1077" s="48" t="s">
        <v>2539</v>
      </c>
      <c r="B1077" s="48" t="s">
        <v>1767</v>
      </c>
      <c r="C1077" s="48" t="s">
        <v>2570</v>
      </c>
      <c r="D1077" s="48" t="str">
        <f>Tabla15[[#This Row],[cedula]]&amp;Tabla15[[#This Row],[prog]]&amp;LEFT(Tabla15[[#This Row],[TIPO]],3)</f>
        <v>0010041192501FIJ</v>
      </c>
      <c r="E1077" s="48" t="s">
        <v>188</v>
      </c>
      <c r="F1077" s="48" t="s">
        <v>190</v>
      </c>
      <c r="G1077" s="48" t="s">
        <v>201</v>
      </c>
      <c r="H1077" s="48" t="s">
        <v>11</v>
      </c>
      <c r="I1077" s="73">
        <f>_xlfn.XLOOKUP(Tabla15[[#This Row],[cedula]],TCARRERA[CEDULA],TCARRERA[CATEGORIA DEL SERVIDOR],0)</f>
        <v>0</v>
      </c>
      <c r="J107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077" s="48" t="str">
        <f>IF(ISTEXT(Tabla15[[#This Row],[CARRERA]]),Tabla15[[#This Row],[CARRERA]],Tabla15[[#This Row],[STATUS]])</f>
        <v>FIJO</v>
      </c>
      <c r="L1077" s="57">
        <v>30000</v>
      </c>
      <c r="M1077" s="61"/>
      <c r="N1077" s="57">
        <v>912</v>
      </c>
      <c r="O1077" s="57">
        <v>861</v>
      </c>
      <c r="P1077" s="25">
        <f>Tabla15[[#This Row],[sbruto]]-Tabla15[[#This Row],[ISR]]-Tabla15[[#This Row],[SFS]]-Tabla15[[#This Row],[AFP]]-Tabla15[[#This Row],[sneto]]</f>
        <v>4189.2000000000007</v>
      </c>
      <c r="Q1077" s="25">
        <v>24037.8</v>
      </c>
      <c r="R1077" s="48" t="str">
        <f>_xlfn.XLOOKUP(Tabla15[[#This Row],[cedula]],Tabla8[Numero Documento],Tabla8[Gen])</f>
        <v>M</v>
      </c>
      <c r="S1077" s="48" t="str">
        <f>_xlfn.XLOOKUP(Tabla15[[#This Row],[cedula]],Tabla8[Numero Documento],Tabla8[Lugar Funciones Codigo])</f>
        <v>01.83.04.00.02.01</v>
      </c>
    </row>
    <row r="1078" spans="1:19" hidden="1">
      <c r="A1078" s="48" t="s">
        <v>2539</v>
      </c>
      <c r="B1078" s="48" t="s">
        <v>1924</v>
      </c>
      <c r="C1078" s="48" t="s">
        <v>2570</v>
      </c>
      <c r="D1078" s="48" t="str">
        <f>Tabla15[[#This Row],[cedula]]&amp;Tabla15[[#This Row],[prog]]&amp;LEFT(Tabla15[[#This Row],[TIPO]],3)</f>
        <v>0010903137701FIJ</v>
      </c>
      <c r="E1078" s="48" t="s">
        <v>200</v>
      </c>
      <c r="F1078" s="48" t="s">
        <v>8</v>
      </c>
      <c r="G1078" s="48" t="s">
        <v>201</v>
      </c>
      <c r="H1078" s="48" t="s">
        <v>11</v>
      </c>
      <c r="I1078" s="73">
        <f>_xlfn.XLOOKUP(Tabla15[[#This Row],[cedula]],TCARRERA[CEDULA],TCARRERA[CATEGORIA DEL SERVIDOR],0)</f>
        <v>0</v>
      </c>
      <c r="J1078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8" s="48" t="str">
        <f>IF(ISTEXT(Tabla15[[#This Row],[CARRERA]]),Tabla15[[#This Row],[CARRERA]],Tabla15[[#This Row],[STATUS]])</f>
        <v>ESTATUTO SIMPLIFICADO</v>
      </c>
      <c r="L1078" s="57">
        <v>20000</v>
      </c>
      <c r="M1078" s="57"/>
      <c r="N1078" s="57">
        <v>608</v>
      </c>
      <c r="O1078" s="57">
        <v>574</v>
      </c>
      <c r="P1078" s="25">
        <f>Tabla15[[#This Row],[sbruto]]-Tabla15[[#This Row],[ISR]]-Tabla15[[#This Row],[SFS]]-Tabla15[[#This Row],[AFP]]-Tabla15[[#This Row],[sneto]]</f>
        <v>5948.8799999999992</v>
      </c>
      <c r="Q1078" s="25">
        <v>12869.12</v>
      </c>
      <c r="R1078" s="48" t="str">
        <f>_xlfn.XLOOKUP(Tabla15[[#This Row],[cedula]],Tabla8[Numero Documento],Tabla8[Gen])</f>
        <v>F</v>
      </c>
      <c r="S1078" s="48" t="str">
        <f>_xlfn.XLOOKUP(Tabla15[[#This Row],[cedula]],Tabla8[Numero Documento],Tabla8[Lugar Funciones Codigo])</f>
        <v>01.83.04.00.02.01</v>
      </c>
    </row>
    <row r="1079" spans="1:19" hidden="1">
      <c r="A1079" s="48" t="s">
        <v>2539</v>
      </c>
      <c r="B1079" s="48" t="s">
        <v>1894</v>
      </c>
      <c r="C1079" s="48" t="s">
        <v>2570</v>
      </c>
      <c r="D1079" s="48" t="str">
        <f>Tabla15[[#This Row],[cedula]]&amp;Tabla15[[#This Row],[prog]]&amp;LEFT(Tabla15[[#This Row],[TIPO]],3)</f>
        <v>0010568421101FIJ</v>
      </c>
      <c r="E1079" s="48" t="s">
        <v>911</v>
      </c>
      <c r="F1079" s="48" t="s">
        <v>129</v>
      </c>
      <c r="G1079" s="48" t="s">
        <v>231</v>
      </c>
      <c r="H1079" s="48" t="s">
        <v>11</v>
      </c>
      <c r="I1079" s="73">
        <f>_xlfn.XLOOKUP(Tabla15[[#This Row],[cedula]],TCARRERA[CEDULA],TCARRERA[CATEGORIA DEL SERVIDOR],0)</f>
        <v>0</v>
      </c>
      <c r="J107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079" s="48" t="str">
        <f>IF(ISTEXT(Tabla15[[#This Row],[CARRERA]]),Tabla15[[#This Row],[CARRERA]],Tabla15[[#This Row],[STATUS]])</f>
        <v>FIJO</v>
      </c>
      <c r="L1079" s="57">
        <v>115000</v>
      </c>
      <c r="M1079" s="61">
        <v>15633.74</v>
      </c>
      <c r="N1079" s="57">
        <v>3496</v>
      </c>
      <c r="O1079" s="57">
        <v>3300.5</v>
      </c>
      <c r="P1079" s="25">
        <f>Tabla15[[#This Row],[sbruto]]-Tabla15[[#This Row],[ISR]]-Tabla15[[#This Row],[SFS]]-Tabla15[[#This Row],[AFP]]-Tabla15[[#This Row],[sneto]]</f>
        <v>25</v>
      </c>
      <c r="Q1079" s="25">
        <v>92544.76</v>
      </c>
      <c r="R1079" s="48" t="str">
        <f>_xlfn.XLOOKUP(Tabla15[[#This Row],[cedula]],Tabla8[Numero Documento],Tabla8[Gen])</f>
        <v>F</v>
      </c>
      <c r="S1079" s="48" t="str">
        <f>_xlfn.XLOOKUP(Tabla15[[#This Row],[cedula]],Tabla8[Numero Documento],Tabla8[Lugar Funciones Codigo])</f>
        <v>01.83.04.00.02.02</v>
      </c>
    </row>
    <row r="1080" spans="1:19" hidden="1">
      <c r="A1080" s="48" t="s">
        <v>2539</v>
      </c>
      <c r="B1080" s="48" t="s">
        <v>1900</v>
      </c>
      <c r="C1080" s="48" t="s">
        <v>2570</v>
      </c>
      <c r="D1080" s="48" t="str">
        <f>Tabla15[[#This Row],[cedula]]&amp;Tabla15[[#This Row],[prog]]&amp;LEFT(Tabla15[[#This Row],[TIPO]],3)</f>
        <v>0930031681801FIJ</v>
      </c>
      <c r="E1080" s="48" t="s">
        <v>913</v>
      </c>
      <c r="F1080" s="48" t="s">
        <v>914</v>
      </c>
      <c r="G1080" s="48" t="s">
        <v>231</v>
      </c>
      <c r="H1080" s="48" t="s">
        <v>11</v>
      </c>
      <c r="I1080" s="73">
        <f>_xlfn.XLOOKUP(Tabla15[[#This Row],[cedula]],TCARRERA[CEDULA],TCARRERA[CATEGORIA DEL SERVIDOR],0)</f>
        <v>0</v>
      </c>
      <c r="J108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080" s="48" t="str">
        <f>IF(ISTEXT(Tabla15[[#This Row],[CARRERA]]),Tabla15[[#This Row],[CARRERA]],Tabla15[[#This Row],[STATUS]])</f>
        <v>FIJO</v>
      </c>
      <c r="L1080" s="57">
        <v>90000</v>
      </c>
      <c r="M1080" s="60">
        <v>9753.1200000000008</v>
      </c>
      <c r="N1080" s="57">
        <v>2736</v>
      </c>
      <c r="O1080" s="57">
        <v>2583</v>
      </c>
      <c r="P1080" s="25">
        <f>Tabla15[[#This Row],[sbruto]]-Tabla15[[#This Row],[ISR]]-Tabla15[[#This Row],[SFS]]-Tabla15[[#This Row],[AFP]]-Tabla15[[#This Row],[sneto]]</f>
        <v>25</v>
      </c>
      <c r="Q1080" s="25">
        <v>74902.880000000005</v>
      </c>
      <c r="R1080" s="48" t="str">
        <f>_xlfn.XLOOKUP(Tabla15[[#This Row],[cedula]],Tabla8[Numero Documento],Tabla8[Gen])</f>
        <v>M</v>
      </c>
      <c r="S1080" s="48" t="str">
        <f>_xlfn.XLOOKUP(Tabla15[[#This Row],[cedula]],Tabla8[Numero Documento],Tabla8[Lugar Funciones Codigo])</f>
        <v>01.83.04.00.02.02</v>
      </c>
    </row>
    <row r="1081" spans="1:19" hidden="1">
      <c r="A1081" s="48" t="s">
        <v>2539</v>
      </c>
      <c r="B1081" s="48" t="s">
        <v>1893</v>
      </c>
      <c r="C1081" s="48" t="s">
        <v>2570</v>
      </c>
      <c r="D1081" s="48" t="str">
        <f>Tabla15[[#This Row],[cedula]]&amp;Tabla15[[#This Row],[prog]]&amp;LEFT(Tabla15[[#This Row],[TIPO]],3)</f>
        <v>0010067532101FIJ</v>
      </c>
      <c r="E1081" s="48" t="s">
        <v>232</v>
      </c>
      <c r="F1081" s="48" t="s">
        <v>10</v>
      </c>
      <c r="G1081" s="48" t="s">
        <v>231</v>
      </c>
      <c r="H1081" s="48" t="s">
        <v>11</v>
      </c>
      <c r="I1081" s="73">
        <f>_xlfn.XLOOKUP(Tabla15[[#This Row],[cedula]],TCARRERA[CEDULA],TCARRERA[CATEGORIA DEL SERVIDOR],0)</f>
        <v>0</v>
      </c>
      <c r="J108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1" s="48" t="str">
        <f>IF(ISTEXT(Tabla15[[#This Row],[CARRERA]]),Tabla15[[#This Row],[CARRERA]],Tabla15[[#This Row],[STATUS]])</f>
        <v>ESTATUTO SIMPLIFICADO</v>
      </c>
      <c r="L1081" s="57">
        <v>35000</v>
      </c>
      <c r="M1081" s="57"/>
      <c r="N1081" s="57">
        <v>1064</v>
      </c>
      <c r="O1081" s="57">
        <v>1004.5</v>
      </c>
      <c r="P1081" s="25">
        <f>Tabla15[[#This Row],[sbruto]]-Tabla15[[#This Row],[ISR]]-Tabla15[[#This Row],[SFS]]-Tabla15[[#This Row],[AFP]]-Tabla15[[#This Row],[sneto]]</f>
        <v>25</v>
      </c>
      <c r="Q1081" s="25">
        <v>32906.5</v>
      </c>
      <c r="R1081" s="48" t="str">
        <f>_xlfn.XLOOKUP(Tabla15[[#This Row],[cedula]],Tabla8[Numero Documento],Tabla8[Gen])</f>
        <v>F</v>
      </c>
      <c r="S1081" s="48" t="str">
        <f>_xlfn.XLOOKUP(Tabla15[[#This Row],[cedula]],Tabla8[Numero Documento],Tabla8[Lugar Funciones Codigo])</f>
        <v>01.83.04.00.02.02</v>
      </c>
    </row>
    <row r="1082" spans="1:19">
      <c r="A1082" s="48" t="s">
        <v>2538</v>
      </c>
      <c r="B1082" s="48" t="s">
        <v>2943</v>
      </c>
      <c r="C1082" s="48" t="s">
        <v>2570</v>
      </c>
      <c r="D1082" s="48" t="str">
        <f>Tabla15[[#This Row],[cedula]]&amp;Tabla15[[#This Row],[prog]]&amp;LEFT(Tabla15[[#This Row],[TIPO]],3)</f>
        <v>2250005280201TEM</v>
      </c>
      <c r="E1082" s="48" t="s">
        <v>2942</v>
      </c>
      <c r="F1082" s="48" t="s">
        <v>466</v>
      </c>
      <c r="G1082" s="48" t="s">
        <v>231</v>
      </c>
      <c r="H1082" s="48" t="s">
        <v>2795</v>
      </c>
      <c r="I1082" s="73">
        <f>_xlfn.XLOOKUP(Tabla15[[#This Row],[cedula]],TCARRERA[CEDULA],TCARRERA[CATEGORIA DEL SERVIDOR],0)</f>
        <v>0</v>
      </c>
      <c r="J1082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2" s="48" t="str">
        <f>IF(ISTEXT(Tabla15[[#This Row],[CARRERA]]),Tabla15[[#This Row],[CARRERA]],Tabla15[[#This Row],[STATUS]])</f>
        <v>TEMPORALES</v>
      </c>
      <c r="L1082" s="57">
        <v>31500</v>
      </c>
      <c r="M1082" s="60"/>
      <c r="N1082" s="57">
        <v>957.6</v>
      </c>
      <c r="O1082" s="57">
        <v>904.05</v>
      </c>
      <c r="P1082" s="25">
        <f>Tabla15[[#This Row],[sbruto]]-Tabla15[[#This Row],[ISR]]-Tabla15[[#This Row],[SFS]]-Tabla15[[#This Row],[AFP]]-Tabla15[[#This Row],[sneto]]</f>
        <v>25.000000000003638</v>
      </c>
      <c r="Q1082" s="25">
        <v>29613.35</v>
      </c>
      <c r="R1082" s="48" t="str">
        <f>_xlfn.XLOOKUP(Tabla15[[#This Row],[cedula]],Tabla8[Numero Documento],Tabla8[Gen])</f>
        <v>F</v>
      </c>
      <c r="S1082" s="48" t="str">
        <f>_xlfn.XLOOKUP(Tabla15[[#This Row],[cedula]],Tabla8[Numero Documento],Tabla8[Lugar Funciones Codigo])</f>
        <v>01.83.04.00.02.02</v>
      </c>
    </row>
    <row r="1083" spans="1:19" hidden="1">
      <c r="A1083" s="48" t="s">
        <v>2539</v>
      </c>
      <c r="B1083" s="48" t="s">
        <v>2006</v>
      </c>
      <c r="C1083" s="48" t="s">
        <v>2570</v>
      </c>
      <c r="D1083" s="48" t="str">
        <f>Tabla15[[#This Row],[cedula]]&amp;Tabla15[[#This Row],[prog]]&amp;LEFT(Tabla15[[#This Row],[TIPO]],3)</f>
        <v>2240075812801FIJ</v>
      </c>
      <c r="E1083" s="48" t="s">
        <v>1010</v>
      </c>
      <c r="F1083" s="48" t="s">
        <v>360</v>
      </c>
      <c r="G1083" s="48" t="s">
        <v>231</v>
      </c>
      <c r="H1083" s="48" t="s">
        <v>11</v>
      </c>
      <c r="I1083" s="73">
        <f>_xlfn.XLOOKUP(Tabla15[[#This Row],[cedula]],TCARRERA[CEDULA],TCARRERA[CATEGORIA DEL SERVIDOR],0)</f>
        <v>0</v>
      </c>
      <c r="J108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083" s="48" t="str">
        <f>IF(ISTEXT(Tabla15[[#This Row],[CARRERA]]),Tabla15[[#This Row],[CARRERA]],Tabla15[[#This Row],[STATUS]])</f>
        <v>FIJO</v>
      </c>
      <c r="L1083" s="57">
        <v>25000</v>
      </c>
      <c r="M1083" s="57"/>
      <c r="N1083" s="57">
        <v>760</v>
      </c>
      <c r="O1083" s="57">
        <v>717.5</v>
      </c>
      <c r="P1083" s="25">
        <f>Tabla15[[#This Row],[sbruto]]-Tabla15[[#This Row],[ISR]]-Tabla15[[#This Row],[SFS]]-Tabla15[[#This Row],[AFP]]-Tabla15[[#This Row],[sneto]]</f>
        <v>5571</v>
      </c>
      <c r="Q1083" s="25">
        <v>17951.5</v>
      </c>
      <c r="R1083" s="48" t="str">
        <f>_xlfn.XLOOKUP(Tabla15[[#This Row],[cedula]],Tabla8[Numero Documento],Tabla8[Gen])</f>
        <v>M</v>
      </c>
      <c r="S1083" s="48" t="str">
        <f>_xlfn.XLOOKUP(Tabla15[[#This Row],[cedula]],Tabla8[Numero Documento],Tabla8[Lugar Funciones Codigo])</f>
        <v>01.83.04.00.02.02</v>
      </c>
    </row>
    <row r="1084" spans="1:19" hidden="1">
      <c r="A1084" s="48" t="s">
        <v>2539</v>
      </c>
      <c r="B1084" s="48" t="s">
        <v>1781</v>
      </c>
      <c r="C1084" s="48" t="s">
        <v>2570</v>
      </c>
      <c r="D1084" s="48" t="str">
        <f>Tabla15[[#This Row],[cedula]]&amp;Tabla15[[#This Row],[prog]]&amp;LEFT(Tabla15[[#This Row],[TIPO]],3)</f>
        <v>0010896444601FIJ</v>
      </c>
      <c r="E1084" s="48" t="s">
        <v>230</v>
      </c>
      <c r="F1084" s="48" t="s">
        <v>8</v>
      </c>
      <c r="G1084" s="48" t="s">
        <v>231</v>
      </c>
      <c r="H1084" s="48" t="s">
        <v>11</v>
      </c>
      <c r="I1084" s="73">
        <f>_xlfn.XLOOKUP(Tabla15[[#This Row],[cedula]],TCARRERA[CEDULA],TCARRERA[CATEGORIA DEL SERVIDOR],0)</f>
        <v>0</v>
      </c>
      <c r="J108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4" s="48" t="str">
        <f>IF(ISTEXT(Tabla15[[#This Row],[CARRERA]]),Tabla15[[#This Row],[CARRERA]],Tabla15[[#This Row],[STATUS]])</f>
        <v>ESTATUTO SIMPLIFICADO</v>
      </c>
      <c r="L1084" s="57">
        <v>11000</v>
      </c>
      <c r="M1084" s="60"/>
      <c r="N1084" s="60">
        <v>334.4</v>
      </c>
      <c r="O1084" s="60">
        <v>315.7</v>
      </c>
      <c r="P1084" s="25">
        <f>Tabla15[[#This Row],[sbruto]]-Tabla15[[#This Row],[ISR]]-Tabla15[[#This Row],[SFS]]-Tabla15[[#This Row],[AFP]]-Tabla15[[#This Row],[sneto]]</f>
        <v>8111.18</v>
      </c>
      <c r="Q1084" s="25">
        <v>2238.7199999999998</v>
      </c>
      <c r="R1084" s="48" t="str">
        <f>_xlfn.XLOOKUP(Tabla15[[#This Row],[cedula]],Tabla8[Numero Documento],Tabla8[Gen])</f>
        <v>F</v>
      </c>
      <c r="S1084" s="48" t="str">
        <f>_xlfn.XLOOKUP(Tabla15[[#This Row],[cedula]],Tabla8[Numero Documento],Tabla8[Lugar Funciones Codigo])</f>
        <v>01.83.04.00.02.02</v>
      </c>
    </row>
    <row r="1085" spans="1:19">
      <c r="A1085" s="48" t="s">
        <v>2538</v>
      </c>
      <c r="B1085" s="48" t="s">
        <v>3097</v>
      </c>
      <c r="C1085" s="48" t="s">
        <v>2570</v>
      </c>
      <c r="D1085" s="48" t="str">
        <f>Tabla15[[#This Row],[cedula]]&amp;Tabla15[[#This Row],[prog]]&amp;LEFT(Tabla15[[#This Row],[TIPO]],3)</f>
        <v>0011545615401TEM</v>
      </c>
      <c r="E1085" s="48" t="s">
        <v>3096</v>
      </c>
      <c r="F1085" s="48" t="s">
        <v>129</v>
      </c>
      <c r="G1085" s="48" t="s">
        <v>189</v>
      </c>
      <c r="H1085" s="48" t="s">
        <v>2795</v>
      </c>
      <c r="I1085" s="73">
        <f>_xlfn.XLOOKUP(Tabla15[[#This Row],[cedula]],TCARRERA[CEDULA],TCARRERA[CATEGORIA DEL SERVIDOR],0)</f>
        <v>0</v>
      </c>
      <c r="J108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5" s="48" t="str">
        <f>IF(ISTEXT(Tabla15[[#This Row],[CARRERA]]),Tabla15[[#This Row],[CARRERA]],Tabla15[[#This Row],[STATUS]])</f>
        <v>TEMPORALES</v>
      </c>
      <c r="L1085" s="57">
        <v>115000</v>
      </c>
      <c r="M1085" s="60">
        <v>15633.74</v>
      </c>
      <c r="N1085" s="57">
        <v>3496</v>
      </c>
      <c r="O1085" s="57">
        <v>3300.5</v>
      </c>
      <c r="P1085" s="25">
        <f>Tabla15[[#This Row],[sbruto]]-Tabla15[[#This Row],[ISR]]-Tabla15[[#This Row],[SFS]]-Tabla15[[#This Row],[AFP]]-Tabla15[[#This Row],[sneto]]</f>
        <v>25</v>
      </c>
      <c r="Q1085" s="25">
        <v>92544.76</v>
      </c>
      <c r="R1085" s="48" t="str">
        <f>_xlfn.XLOOKUP(Tabla15[[#This Row],[cedula]],Tabla8[Numero Documento],Tabla8[Gen])</f>
        <v>M</v>
      </c>
      <c r="S1085" s="48" t="str">
        <f>_xlfn.XLOOKUP(Tabla15[[#This Row],[cedula]],Tabla8[Numero Documento],Tabla8[Lugar Funciones Codigo])</f>
        <v>01.83.04.00.02.03</v>
      </c>
    </row>
    <row r="1086" spans="1:19">
      <c r="A1086" s="48" t="s">
        <v>2538</v>
      </c>
      <c r="B1086" s="48" t="s">
        <v>2945</v>
      </c>
      <c r="C1086" s="48" t="s">
        <v>2570</v>
      </c>
      <c r="D1086" s="48" t="str">
        <f>Tabla15[[#This Row],[cedula]]&amp;Tabla15[[#This Row],[prog]]&amp;LEFT(Tabla15[[#This Row],[TIPO]],3)</f>
        <v>0310259752701TEM</v>
      </c>
      <c r="E1086" s="48" t="s">
        <v>2944</v>
      </c>
      <c r="F1086" s="48" t="s">
        <v>256</v>
      </c>
      <c r="G1086" s="48" t="s">
        <v>189</v>
      </c>
      <c r="H1086" s="48" t="s">
        <v>2795</v>
      </c>
      <c r="I1086" s="73">
        <f>_xlfn.XLOOKUP(Tabla15[[#This Row],[cedula]],TCARRERA[CEDULA],TCARRERA[CATEGORIA DEL SERVIDOR],0)</f>
        <v>0</v>
      </c>
      <c r="J1086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6" s="48" t="str">
        <f>IF(ISTEXT(Tabla15[[#This Row],[CARRERA]]),Tabla15[[#This Row],[CARRERA]],Tabla15[[#This Row],[STATUS]])</f>
        <v>TEMPORALES</v>
      </c>
      <c r="L1086" s="57">
        <v>70000</v>
      </c>
      <c r="M1086" s="60">
        <v>5368.48</v>
      </c>
      <c r="N1086" s="57">
        <v>2128</v>
      </c>
      <c r="O1086" s="57">
        <v>2009</v>
      </c>
      <c r="P1086" s="25">
        <f>Tabla15[[#This Row],[sbruto]]-Tabla15[[#This Row],[ISR]]-Tabla15[[#This Row],[SFS]]-Tabla15[[#This Row],[AFP]]-Tabla15[[#This Row],[sneto]]</f>
        <v>25.000000000007276</v>
      </c>
      <c r="Q1086" s="25">
        <v>60469.52</v>
      </c>
      <c r="R1086" s="48" t="str">
        <f>_xlfn.XLOOKUP(Tabla15[[#This Row],[cedula]],Tabla8[Numero Documento],Tabla8[Gen])</f>
        <v>M</v>
      </c>
      <c r="S1086" s="48" t="str">
        <f>_xlfn.XLOOKUP(Tabla15[[#This Row],[cedula]],Tabla8[Numero Documento],Tabla8[Lugar Funciones Codigo])</f>
        <v>01.83.04.00.02.03</v>
      </c>
    </row>
    <row r="1087" spans="1:19">
      <c r="A1087" s="48" t="s">
        <v>2538</v>
      </c>
      <c r="B1087" s="48" t="s">
        <v>2898</v>
      </c>
      <c r="C1087" s="48" t="s">
        <v>2570</v>
      </c>
      <c r="D1087" s="48" t="str">
        <f>Tabla15[[#This Row],[cedula]]&amp;Tabla15[[#This Row],[prog]]&amp;LEFT(Tabla15[[#This Row],[TIPO]],3)</f>
        <v>0011438829101TEM</v>
      </c>
      <c r="E1087" s="48" t="s">
        <v>2897</v>
      </c>
      <c r="F1087" s="48" t="s">
        <v>192</v>
      </c>
      <c r="G1087" s="48" t="s">
        <v>189</v>
      </c>
      <c r="H1087" s="48" t="s">
        <v>2795</v>
      </c>
      <c r="I1087" s="73">
        <f>_xlfn.XLOOKUP(Tabla15[[#This Row],[cedula]],TCARRERA[CEDULA],TCARRERA[CATEGORIA DEL SERVIDOR],0)</f>
        <v>0</v>
      </c>
      <c r="J1087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48" t="str">
        <f>IF(ISTEXT(Tabla15[[#This Row],[CARRERA]]),Tabla15[[#This Row],[CARRERA]],Tabla15[[#This Row],[STATUS]])</f>
        <v>TEMPORALES</v>
      </c>
      <c r="L1087" s="57">
        <v>35000</v>
      </c>
      <c r="M1087" s="60"/>
      <c r="N1087" s="60">
        <v>1064</v>
      </c>
      <c r="O1087" s="60">
        <v>1004.5</v>
      </c>
      <c r="P1087" s="25">
        <f>Tabla15[[#This Row],[sbruto]]-Tabla15[[#This Row],[ISR]]-Tabla15[[#This Row],[SFS]]-Tabla15[[#This Row],[AFP]]-Tabla15[[#This Row],[sneto]]</f>
        <v>2071</v>
      </c>
      <c r="Q1087" s="25">
        <v>30860.5</v>
      </c>
      <c r="R1087" s="48" t="str">
        <f>_xlfn.XLOOKUP(Tabla15[[#This Row],[cedula]],Tabla8[Numero Documento],Tabla8[Gen])</f>
        <v>F</v>
      </c>
      <c r="S1087" s="48" t="str">
        <f>_xlfn.XLOOKUP(Tabla15[[#This Row],[cedula]],Tabla8[Numero Documento],Tabla8[Lugar Funciones Codigo])</f>
        <v>01.83.04.00.02.03</v>
      </c>
    </row>
    <row r="1088" spans="1:19" hidden="1">
      <c r="A1088" s="48" t="s">
        <v>2539</v>
      </c>
      <c r="B1088" s="48" t="s">
        <v>1102</v>
      </c>
      <c r="C1088" s="48" t="s">
        <v>2570</v>
      </c>
      <c r="D1088" s="48" t="str">
        <f>Tabla15[[#This Row],[cedula]]&amp;Tabla15[[#This Row],[prog]]&amp;LEFT(Tabla15[[#This Row],[TIPO]],3)</f>
        <v>0010306244401FIJ</v>
      </c>
      <c r="E1088" s="48" t="s">
        <v>191</v>
      </c>
      <c r="F1088" s="48" t="s">
        <v>192</v>
      </c>
      <c r="G1088" s="48" t="s">
        <v>189</v>
      </c>
      <c r="H1088" s="48" t="s">
        <v>11</v>
      </c>
      <c r="I1088" s="73" t="str">
        <f>_xlfn.XLOOKUP(Tabla15[[#This Row],[cedula]],TCARRERA[CEDULA],TCARRERA[CATEGORIA DEL SERVIDOR],0)</f>
        <v>CARRERA ADMINISTRATIVA</v>
      </c>
      <c r="J108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088" s="48" t="str">
        <f>IF(ISTEXT(Tabla15[[#This Row],[CARRERA]]),Tabla15[[#This Row],[CARRERA]],Tabla15[[#This Row],[STATUS]])</f>
        <v>CARRERA ADMINISTRATIVA</v>
      </c>
      <c r="L1088" s="57">
        <v>35000</v>
      </c>
      <c r="M1088" s="60"/>
      <c r="N1088" s="57">
        <v>1064</v>
      </c>
      <c r="O1088" s="57">
        <v>1004.5</v>
      </c>
      <c r="P1088" s="25">
        <f>Tabla15[[#This Row],[sbruto]]-Tabla15[[#This Row],[ISR]]-Tabla15[[#This Row],[SFS]]-Tabla15[[#This Row],[AFP]]-Tabla15[[#This Row],[sneto]]</f>
        <v>1171</v>
      </c>
      <c r="Q1088" s="25">
        <v>31760.5</v>
      </c>
      <c r="R1088" s="48" t="str">
        <f>_xlfn.XLOOKUP(Tabla15[[#This Row],[cedula]],Tabla8[Numero Documento],Tabla8[Gen])</f>
        <v>M</v>
      </c>
      <c r="S1088" s="48" t="str">
        <f>_xlfn.XLOOKUP(Tabla15[[#This Row],[cedula]],Tabla8[Numero Documento],Tabla8[Lugar Funciones Codigo])</f>
        <v>01.83.04.00.02.03</v>
      </c>
    </row>
    <row r="1089" spans="1:19" hidden="1">
      <c r="A1089" s="48" t="s">
        <v>2539</v>
      </c>
      <c r="B1089" s="48" t="s">
        <v>1991</v>
      </c>
      <c r="C1089" s="48" t="s">
        <v>2570</v>
      </c>
      <c r="D1089" s="48" t="str">
        <f>Tabla15[[#This Row],[cedula]]&amp;Tabla15[[#This Row],[prog]]&amp;LEFT(Tabla15[[#This Row],[TIPO]],3)</f>
        <v>0011353340001FIJ</v>
      </c>
      <c r="E1089" s="48" t="s">
        <v>968</v>
      </c>
      <c r="F1089" s="48" t="s">
        <v>10</v>
      </c>
      <c r="G1089" s="48" t="s">
        <v>189</v>
      </c>
      <c r="H1089" s="48" t="s">
        <v>11</v>
      </c>
      <c r="I1089" s="73">
        <f>_xlfn.XLOOKUP(Tabla15[[#This Row],[cedula]],TCARRERA[CEDULA],TCARRERA[CATEGORIA DEL SERVIDOR],0)</f>
        <v>0</v>
      </c>
      <c r="J1089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9" s="48" t="str">
        <f>IF(ISTEXT(Tabla15[[#This Row],[CARRERA]]),Tabla15[[#This Row],[CARRERA]],Tabla15[[#This Row],[STATUS]])</f>
        <v>ESTATUTO SIMPLIFICADO</v>
      </c>
      <c r="L1089" s="57">
        <v>35000</v>
      </c>
      <c r="M1089" s="60"/>
      <c r="N1089" s="57">
        <v>1064</v>
      </c>
      <c r="O1089" s="57">
        <v>1004.5</v>
      </c>
      <c r="P1089" s="25">
        <f>Tabla15[[#This Row],[sbruto]]-Tabla15[[#This Row],[ISR]]-Tabla15[[#This Row],[SFS]]-Tabla15[[#This Row],[AFP]]-Tabla15[[#This Row],[sneto]]</f>
        <v>15884.279999999999</v>
      </c>
      <c r="Q1089" s="25">
        <v>17047.22</v>
      </c>
      <c r="R1089" s="48" t="str">
        <f>_xlfn.XLOOKUP(Tabla15[[#This Row],[cedula]],Tabla8[Numero Documento],Tabla8[Gen])</f>
        <v>F</v>
      </c>
      <c r="S1089" s="48" t="str">
        <f>_xlfn.XLOOKUP(Tabla15[[#This Row],[cedula]],Tabla8[Numero Documento],Tabla8[Lugar Funciones Codigo])</f>
        <v>01.83.04.00.02.03</v>
      </c>
    </row>
    <row r="1090" spans="1:19" hidden="1">
      <c r="A1090" s="48" t="s">
        <v>2539</v>
      </c>
      <c r="B1090" s="48" t="s">
        <v>2009</v>
      </c>
      <c r="C1090" s="48" t="s">
        <v>2570</v>
      </c>
      <c r="D1090" s="48" t="str">
        <f>Tabla15[[#This Row],[cedula]]&amp;Tabla15[[#This Row],[prog]]&amp;LEFT(Tabla15[[#This Row],[TIPO]],3)</f>
        <v>0011814510101FIJ</v>
      </c>
      <c r="E1090" s="48" t="s">
        <v>1009</v>
      </c>
      <c r="F1090" s="48" t="s">
        <v>360</v>
      </c>
      <c r="G1090" s="48" t="s">
        <v>189</v>
      </c>
      <c r="H1090" s="48" t="s">
        <v>11</v>
      </c>
      <c r="I1090" s="73">
        <f>_xlfn.XLOOKUP(Tabla15[[#This Row],[cedula]],TCARRERA[CEDULA],TCARRERA[CATEGORIA DEL SERVIDOR],0)</f>
        <v>0</v>
      </c>
      <c r="J109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090" s="48" t="str">
        <f>IF(ISTEXT(Tabla15[[#This Row],[CARRERA]]),Tabla15[[#This Row],[CARRERA]],Tabla15[[#This Row],[STATUS]])</f>
        <v>FIJO</v>
      </c>
      <c r="L1090" s="57">
        <v>35000</v>
      </c>
      <c r="M1090" s="61"/>
      <c r="N1090" s="57">
        <v>1064</v>
      </c>
      <c r="O1090" s="57">
        <v>1004.5</v>
      </c>
      <c r="P1090" s="25">
        <f>Tabla15[[#This Row],[sbruto]]-Tabla15[[#This Row],[ISR]]-Tabla15[[#This Row],[SFS]]-Tabla15[[#This Row],[AFP]]-Tabla15[[#This Row],[sneto]]</f>
        <v>25</v>
      </c>
      <c r="Q1090" s="25">
        <v>32906.5</v>
      </c>
      <c r="R1090" s="48" t="str">
        <f>_xlfn.XLOOKUP(Tabla15[[#This Row],[cedula]],Tabla8[Numero Documento],Tabla8[Gen])</f>
        <v>M</v>
      </c>
      <c r="S1090" s="48" t="str">
        <f>_xlfn.XLOOKUP(Tabla15[[#This Row],[cedula]],Tabla8[Numero Documento],Tabla8[Lugar Funciones Codigo])</f>
        <v>01.83.04.00.02.03</v>
      </c>
    </row>
    <row r="1091" spans="1:19" hidden="1">
      <c r="A1091" s="48" t="s">
        <v>2539</v>
      </c>
      <c r="B1091" s="48" t="s">
        <v>1783</v>
      </c>
      <c r="C1091" s="48" t="s">
        <v>2570</v>
      </c>
      <c r="D1091" s="48" t="str">
        <f>Tabla15[[#This Row],[cedula]]&amp;Tabla15[[#This Row],[prog]]&amp;LEFT(Tabla15[[#This Row],[TIPO]],3)</f>
        <v>0010855983201FIJ</v>
      </c>
      <c r="E1091" s="48" t="s">
        <v>193</v>
      </c>
      <c r="F1091" s="48" t="s">
        <v>194</v>
      </c>
      <c r="G1091" s="48" t="s">
        <v>189</v>
      </c>
      <c r="H1091" s="48" t="s">
        <v>11</v>
      </c>
      <c r="I1091" s="73">
        <f>_xlfn.XLOOKUP(Tabla15[[#This Row],[cedula]],TCARRERA[CEDULA],TCARRERA[CATEGORIA DEL SERVIDOR],0)</f>
        <v>0</v>
      </c>
      <c r="J109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091" s="48" t="str">
        <f>IF(ISTEXT(Tabla15[[#This Row],[CARRERA]]),Tabla15[[#This Row],[CARRERA]],Tabla15[[#This Row],[STATUS]])</f>
        <v>FIJO</v>
      </c>
      <c r="L1091" s="57">
        <v>31500</v>
      </c>
      <c r="M1091" s="61"/>
      <c r="N1091" s="57">
        <v>957.6</v>
      </c>
      <c r="O1091" s="57">
        <v>904.05</v>
      </c>
      <c r="P1091" s="25">
        <f>Tabla15[[#This Row],[sbruto]]-Tabla15[[#This Row],[ISR]]-Tabla15[[#This Row],[SFS]]-Tabla15[[#This Row],[AFP]]-Tabla15[[#This Row],[sneto]]</f>
        <v>6337.9000000000015</v>
      </c>
      <c r="Q1091" s="25">
        <v>23300.45</v>
      </c>
      <c r="R1091" s="48" t="str">
        <f>_xlfn.XLOOKUP(Tabla15[[#This Row],[cedula]],Tabla8[Numero Documento],Tabla8[Gen])</f>
        <v>M</v>
      </c>
      <c r="S1091" s="48" t="str">
        <f>_xlfn.XLOOKUP(Tabla15[[#This Row],[cedula]],Tabla8[Numero Documento],Tabla8[Lugar Funciones Codigo])</f>
        <v>01.83.04.00.02.03</v>
      </c>
    </row>
    <row r="1092" spans="1:19" hidden="1">
      <c r="A1092" s="48" t="s">
        <v>2539</v>
      </c>
      <c r="B1092" s="48" t="s">
        <v>1815</v>
      </c>
      <c r="C1092" s="48" t="s">
        <v>2570</v>
      </c>
      <c r="D1092" s="48" t="str">
        <f>Tabla15[[#This Row],[cedula]]&amp;Tabla15[[#This Row],[prog]]&amp;LEFT(Tabla15[[#This Row],[TIPO]],3)</f>
        <v>0010469262901FIJ</v>
      </c>
      <c r="E1092" s="48" t="s">
        <v>554</v>
      </c>
      <c r="F1092" s="48" t="s">
        <v>555</v>
      </c>
      <c r="G1092" s="48" t="s">
        <v>189</v>
      </c>
      <c r="H1092" s="48" t="s">
        <v>11</v>
      </c>
      <c r="I1092" s="73">
        <f>_xlfn.XLOOKUP(Tabla15[[#This Row],[cedula]],TCARRERA[CEDULA],TCARRERA[CATEGORIA DEL SERVIDOR],0)</f>
        <v>0</v>
      </c>
      <c r="J109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092" s="48" t="str">
        <f>IF(ISTEXT(Tabla15[[#This Row],[CARRERA]]),Tabla15[[#This Row],[CARRERA]],Tabla15[[#This Row],[STATUS]])</f>
        <v>FIJO</v>
      </c>
      <c r="L1092" s="57">
        <v>29337</v>
      </c>
      <c r="M1092" s="61"/>
      <c r="N1092" s="60">
        <v>891.84</v>
      </c>
      <c r="O1092" s="60">
        <v>841.97</v>
      </c>
      <c r="P1092" s="25">
        <f>Tabla15[[#This Row],[sbruto]]-Tabla15[[#This Row],[ISR]]-Tabla15[[#This Row],[SFS]]-Tabla15[[#This Row],[AFP]]-Tabla15[[#This Row],[sneto]]</f>
        <v>21090.26</v>
      </c>
      <c r="Q1092" s="25">
        <v>6512.93</v>
      </c>
      <c r="R1092" s="48" t="str">
        <f>_xlfn.XLOOKUP(Tabla15[[#This Row],[cedula]],Tabla8[Numero Documento],Tabla8[Gen])</f>
        <v>M</v>
      </c>
      <c r="S1092" s="48" t="str">
        <f>_xlfn.XLOOKUP(Tabla15[[#This Row],[cedula]],Tabla8[Numero Documento],Tabla8[Lugar Funciones Codigo])</f>
        <v>01.83.04.00.02.03</v>
      </c>
    </row>
    <row r="1093" spans="1:19">
      <c r="A1093" s="48" t="s">
        <v>2538</v>
      </c>
      <c r="B1093" s="48" t="s">
        <v>3091</v>
      </c>
      <c r="C1093" s="48" t="s">
        <v>2570</v>
      </c>
      <c r="D1093" s="48" t="str">
        <f>Tabla15[[#This Row],[cedula]]&amp;Tabla15[[#This Row],[prog]]&amp;LEFT(Tabla15[[#This Row],[TIPO]],3)</f>
        <v>4020058304101TEM</v>
      </c>
      <c r="E1093" s="48" t="s">
        <v>3090</v>
      </c>
      <c r="F1093" s="48" t="s">
        <v>453</v>
      </c>
      <c r="G1093" s="48" t="s">
        <v>189</v>
      </c>
      <c r="H1093" s="48" t="s">
        <v>2795</v>
      </c>
      <c r="I1093" s="73">
        <f>_xlfn.XLOOKUP(Tabla15[[#This Row],[cedula]],TCARRERA[CEDULA],TCARRERA[CATEGORIA DEL SERVIDOR],0)</f>
        <v>0</v>
      </c>
      <c r="J1093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3" s="48" t="str">
        <f>IF(ISTEXT(Tabla15[[#This Row],[CARRERA]]),Tabla15[[#This Row],[CARRERA]],Tabla15[[#This Row],[STATUS]])</f>
        <v>TEMPORALES</v>
      </c>
      <c r="L1093" s="57">
        <v>25000</v>
      </c>
      <c r="M1093" s="57"/>
      <c r="N1093" s="57">
        <v>760</v>
      </c>
      <c r="O1093" s="57">
        <v>717.5</v>
      </c>
      <c r="P1093" s="25">
        <f>Tabla15[[#This Row],[sbruto]]-Tabla15[[#This Row],[ISR]]-Tabla15[[#This Row],[SFS]]-Tabla15[[#This Row],[AFP]]-Tabla15[[#This Row],[sneto]]</f>
        <v>25</v>
      </c>
      <c r="Q1093" s="25">
        <v>23497.5</v>
      </c>
      <c r="R1093" s="48" t="str">
        <f>_xlfn.XLOOKUP(Tabla15[[#This Row],[cedula]],Tabla8[Numero Documento],Tabla8[Gen])</f>
        <v>F</v>
      </c>
      <c r="S1093" s="48" t="str">
        <f>_xlfn.XLOOKUP(Tabla15[[#This Row],[cedula]],Tabla8[Numero Documento],Tabla8[Lugar Funciones Codigo])</f>
        <v>01.83.04.00.02.03</v>
      </c>
    </row>
    <row r="1094" spans="1:19">
      <c r="A1094" s="48" t="s">
        <v>2538</v>
      </c>
      <c r="B1094" s="48" t="s">
        <v>3154</v>
      </c>
      <c r="C1094" s="48" t="s">
        <v>2570</v>
      </c>
      <c r="D1094" s="48" t="str">
        <f>Tabla15[[#This Row],[cedula]]&amp;Tabla15[[#This Row],[prog]]&amp;LEFT(Tabla15[[#This Row],[TIPO]],3)</f>
        <v>4021406352701TEM</v>
      </c>
      <c r="E1094" s="48" t="s">
        <v>3153</v>
      </c>
      <c r="F1094" s="48" t="s">
        <v>192</v>
      </c>
      <c r="G1094" s="48" t="s">
        <v>189</v>
      </c>
      <c r="H1094" s="48" t="s">
        <v>2795</v>
      </c>
      <c r="I1094" s="73">
        <f>_xlfn.XLOOKUP(Tabla15[[#This Row],[cedula]],TCARRERA[CEDULA],TCARRERA[CATEGORIA DEL SERVIDOR],0)</f>
        <v>0</v>
      </c>
      <c r="J1094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4" s="48" t="str">
        <f>IF(ISTEXT(Tabla15[[#This Row],[CARRERA]]),Tabla15[[#This Row],[CARRERA]],Tabla15[[#This Row],[STATUS]])</f>
        <v>TEMPORALES</v>
      </c>
      <c r="L1094" s="57">
        <v>22000</v>
      </c>
      <c r="M1094" s="60"/>
      <c r="N1094" s="57">
        <v>668.8</v>
      </c>
      <c r="O1094" s="57">
        <v>631.4</v>
      </c>
      <c r="P1094" s="25">
        <f>Tabla15[[#This Row],[sbruto]]-Tabla15[[#This Row],[ISR]]-Tabla15[[#This Row],[SFS]]-Tabla15[[#This Row],[AFP]]-Tabla15[[#This Row],[sneto]]</f>
        <v>25</v>
      </c>
      <c r="Q1094" s="25">
        <v>20674.8</v>
      </c>
      <c r="R1094" s="48" t="str">
        <f>_xlfn.XLOOKUP(Tabla15[[#This Row],[cedula]],Tabla8[Numero Documento],Tabla8[Gen])</f>
        <v>F</v>
      </c>
      <c r="S1094" s="48" t="str">
        <f>_xlfn.XLOOKUP(Tabla15[[#This Row],[cedula]],Tabla8[Numero Documento],Tabla8[Lugar Funciones Codigo])</f>
        <v>01.83.04.00.02.03</v>
      </c>
    </row>
    <row r="1095" spans="1:19" hidden="1">
      <c r="A1095" s="48" t="s">
        <v>2539</v>
      </c>
      <c r="B1095" s="48" t="s">
        <v>1814</v>
      </c>
      <c r="C1095" s="48" t="s">
        <v>2570</v>
      </c>
      <c r="D1095" s="48" t="str">
        <f>Tabla15[[#This Row],[cedula]]&amp;Tabla15[[#This Row],[prog]]&amp;LEFT(Tabla15[[#This Row],[TIPO]],3)</f>
        <v>0010426807301FIJ</v>
      </c>
      <c r="E1095" s="48" t="s">
        <v>195</v>
      </c>
      <c r="F1095" s="48" t="s">
        <v>90</v>
      </c>
      <c r="G1095" s="48" t="s">
        <v>189</v>
      </c>
      <c r="H1095" s="48" t="s">
        <v>11</v>
      </c>
      <c r="I1095" s="73">
        <f>_xlfn.XLOOKUP(Tabla15[[#This Row],[cedula]],TCARRERA[CEDULA],TCARRERA[CATEGORIA DEL SERVIDOR],0)</f>
        <v>0</v>
      </c>
      <c r="J109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095" s="48" t="str">
        <f>IF(ISTEXT(Tabla15[[#This Row],[CARRERA]]),Tabla15[[#This Row],[CARRERA]],Tabla15[[#This Row],[STATUS]])</f>
        <v>FIJO</v>
      </c>
      <c r="L1095" s="57">
        <v>16500</v>
      </c>
      <c r="M1095" s="60"/>
      <c r="N1095" s="60">
        <v>501.6</v>
      </c>
      <c r="O1095" s="60">
        <v>473.55</v>
      </c>
      <c r="P1095" s="25">
        <f>Tabla15[[#This Row],[sbruto]]-Tabla15[[#This Row],[ISR]]-Tabla15[[#This Row],[SFS]]-Tabla15[[#This Row],[AFP]]-Tabla15[[#This Row],[sneto]]</f>
        <v>12084.6</v>
      </c>
      <c r="Q1095" s="25">
        <v>3440.25</v>
      </c>
      <c r="R1095" s="48" t="str">
        <f>_xlfn.XLOOKUP(Tabla15[[#This Row],[cedula]],Tabla8[Numero Documento],Tabla8[Gen])</f>
        <v>M</v>
      </c>
      <c r="S1095" s="48" t="str">
        <f>_xlfn.XLOOKUP(Tabla15[[#This Row],[cedula]],Tabla8[Numero Documento],Tabla8[Lugar Funciones Codigo])</f>
        <v>01.83.04.00.02.03</v>
      </c>
    </row>
    <row r="1096" spans="1:19" hidden="1">
      <c r="A1096" s="48" t="s">
        <v>2539</v>
      </c>
      <c r="B1096" s="48" t="s">
        <v>1836</v>
      </c>
      <c r="C1096" s="48" t="s">
        <v>2570</v>
      </c>
      <c r="D1096" s="48" t="str">
        <f>Tabla15[[#This Row],[cedula]]&amp;Tabla15[[#This Row],[prog]]&amp;LEFT(Tabla15[[#This Row],[TIPO]],3)</f>
        <v>0010904513801FIJ</v>
      </c>
      <c r="E1096" s="48" t="s">
        <v>196</v>
      </c>
      <c r="F1096" s="48" t="s">
        <v>90</v>
      </c>
      <c r="G1096" s="48" t="s">
        <v>189</v>
      </c>
      <c r="H1096" s="48" t="s">
        <v>11</v>
      </c>
      <c r="I1096" s="73">
        <f>_xlfn.XLOOKUP(Tabla15[[#This Row],[cedula]],TCARRERA[CEDULA],TCARRERA[CATEGORIA DEL SERVIDOR],0)</f>
        <v>0</v>
      </c>
      <c r="J109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096" s="48" t="str">
        <f>IF(ISTEXT(Tabla15[[#This Row],[CARRERA]]),Tabla15[[#This Row],[CARRERA]],Tabla15[[#This Row],[STATUS]])</f>
        <v>FIJO</v>
      </c>
      <c r="L1096" s="57">
        <v>16500</v>
      </c>
      <c r="M1096" s="60"/>
      <c r="N1096" s="57">
        <v>501.6</v>
      </c>
      <c r="O1096" s="57">
        <v>473.55</v>
      </c>
      <c r="P1096" s="25">
        <f>Tabla15[[#This Row],[sbruto]]-Tabla15[[#This Row],[ISR]]-Tabla15[[#This Row],[SFS]]-Tabla15[[#This Row],[AFP]]-Tabla15[[#This Row],[sneto]]</f>
        <v>2107.25</v>
      </c>
      <c r="Q1096" s="25">
        <v>13417.6</v>
      </c>
      <c r="R1096" s="48" t="str">
        <f>_xlfn.XLOOKUP(Tabla15[[#This Row],[cedula]],Tabla8[Numero Documento],Tabla8[Gen])</f>
        <v>M</v>
      </c>
      <c r="S1096" s="48" t="str">
        <f>_xlfn.XLOOKUP(Tabla15[[#This Row],[cedula]],Tabla8[Numero Documento],Tabla8[Lugar Funciones Codigo])</f>
        <v>01.83.04.00.02.03</v>
      </c>
    </row>
    <row r="1097" spans="1:19" hidden="1">
      <c r="A1097" s="48" t="s">
        <v>2539</v>
      </c>
      <c r="B1097" s="48" t="s">
        <v>1878</v>
      </c>
      <c r="C1097" s="48" t="s">
        <v>2570</v>
      </c>
      <c r="D1097" s="48" t="str">
        <f>Tabla15[[#This Row],[cedula]]&amp;Tabla15[[#This Row],[prog]]&amp;LEFT(Tabla15[[#This Row],[TIPO]],3)</f>
        <v>0011810027001FIJ</v>
      </c>
      <c r="E1097" s="48" t="s">
        <v>908</v>
      </c>
      <c r="F1097" s="48" t="s">
        <v>59</v>
      </c>
      <c r="G1097" s="48" t="s">
        <v>221</v>
      </c>
      <c r="H1097" s="48" t="s">
        <v>11</v>
      </c>
      <c r="I1097" s="73">
        <f>_xlfn.XLOOKUP(Tabla15[[#This Row],[cedula]],TCARRERA[CEDULA],TCARRERA[CATEGORIA DEL SERVIDOR],0)</f>
        <v>0</v>
      </c>
      <c r="J109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097" s="48" t="str">
        <f>IF(ISTEXT(Tabla15[[#This Row],[CARRERA]]),Tabla15[[#This Row],[CARRERA]],Tabla15[[#This Row],[STATUS]])</f>
        <v>FIJO</v>
      </c>
      <c r="L1097" s="57">
        <v>115000</v>
      </c>
      <c r="M1097" s="60">
        <v>15633.74</v>
      </c>
      <c r="N1097" s="57">
        <v>3496</v>
      </c>
      <c r="O1097" s="57">
        <v>3300.5</v>
      </c>
      <c r="P1097" s="25">
        <f>Tabla15[[#This Row],[sbruto]]-Tabla15[[#This Row],[ISR]]-Tabla15[[#This Row],[SFS]]-Tabla15[[#This Row],[AFP]]-Tabla15[[#This Row],[sneto]]</f>
        <v>25</v>
      </c>
      <c r="Q1097" s="25">
        <v>92544.76</v>
      </c>
      <c r="R1097" s="48" t="str">
        <f>_xlfn.XLOOKUP(Tabla15[[#This Row],[cedula]],Tabla8[Numero Documento],Tabla8[Gen])</f>
        <v>M</v>
      </c>
      <c r="S1097" s="48" t="str">
        <f>_xlfn.XLOOKUP(Tabla15[[#This Row],[cedula]],Tabla8[Numero Documento],Tabla8[Lugar Funciones Codigo])</f>
        <v>01.83.04.00.02.04</v>
      </c>
    </row>
    <row r="1098" spans="1:19">
      <c r="A1098" s="48" t="s">
        <v>2538</v>
      </c>
      <c r="B1098" s="48" t="s">
        <v>3043</v>
      </c>
      <c r="C1098" s="48" t="s">
        <v>2570</v>
      </c>
      <c r="D1098" s="48" t="str">
        <f>Tabla15[[#This Row],[cedula]]&amp;Tabla15[[#This Row],[prog]]&amp;LEFT(Tabla15[[#This Row],[TIPO]],3)</f>
        <v>4023601381501TEM</v>
      </c>
      <c r="E1098" s="48" t="s">
        <v>3042</v>
      </c>
      <c r="F1098" s="48" t="s">
        <v>192</v>
      </c>
      <c r="G1098" s="48" t="s">
        <v>221</v>
      </c>
      <c r="H1098" s="48" t="s">
        <v>2795</v>
      </c>
      <c r="I1098" s="73">
        <f>_xlfn.XLOOKUP(Tabla15[[#This Row],[cedula]],TCARRERA[CEDULA],TCARRERA[CATEGORIA DEL SERVIDOR],0)</f>
        <v>0</v>
      </c>
      <c r="J1098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8" s="48" t="str">
        <f>IF(ISTEXT(Tabla15[[#This Row],[CARRERA]]),Tabla15[[#This Row],[CARRERA]],Tabla15[[#This Row],[STATUS]])</f>
        <v>TEMPORALES</v>
      </c>
      <c r="L1098" s="57">
        <v>16500</v>
      </c>
      <c r="M1098" s="61"/>
      <c r="N1098" s="57">
        <v>501.6</v>
      </c>
      <c r="O1098" s="57">
        <v>473.55</v>
      </c>
      <c r="P1098" s="25">
        <f>Tabla15[[#This Row],[sbruto]]-Tabla15[[#This Row],[ISR]]-Tabla15[[#This Row],[SFS]]-Tabla15[[#This Row],[AFP]]-Tabla15[[#This Row],[sneto]]</f>
        <v>25</v>
      </c>
      <c r="Q1098" s="25">
        <v>15499.85</v>
      </c>
      <c r="R1098" s="48" t="str">
        <f>_xlfn.XLOOKUP(Tabla15[[#This Row],[cedula]],Tabla8[Numero Documento],Tabla8[Gen])</f>
        <v>F</v>
      </c>
      <c r="S1098" s="48" t="str">
        <f>_xlfn.XLOOKUP(Tabla15[[#This Row],[cedula]],Tabla8[Numero Documento],Tabla8[Lugar Funciones Codigo])</f>
        <v>01.83.04.00.02.04</v>
      </c>
    </row>
    <row r="1099" spans="1:19">
      <c r="A1099" s="48" t="s">
        <v>2538</v>
      </c>
      <c r="B1099" s="48" t="s">
        <v>3107</v>
      </c>
      <c r="C1099" s="48" t="s">
        <v>2570</v>
      </c>
      <c r="D1099" s="48" t="str">
        <f>Tabla15[[#This Row],[cedula]]&amp;Tabla15[[#This Row],[prog]]&amp;LEFT(Tabla15[[#This Row],[TIPO]],3)</f>
        <v>2250024534901TEM</v>
      </c>
      <c r="E1099" s="48" t="s">
        <v>3106</v>
      </c>
      <c r="F1099" s="48" t="s">
        <v>192</v>
      </c>
      <c r="G1099" s="48" t="s">
        <v>221</v>
      </c>
      <c r="H1099" s="48" t="s">
        <v>2795</v>
      </c>
      <c r="I1099" s="73">
        <f>_xlfn.XLOOKUP(Tabla15[[#This Row],[cedula]],TCARRERA[CEDULA],TCARRERA[CATEGORIA DEL SERVIDOR],0)</f>
        <v>0</v>
      </c>
      <c r="J1099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9" s="48" t="str">
        <f>IF(ISTEXT(Tabla15[[#This Row],[CARRERA]]),Tabla15[[#This Row],[CARRERA]],Tabla15[[#This Row],[STATUS]])</f>
        <v>TEMPORALES</v>
      </c>
      <c r="L1099" s="57">
        <v>16500</v>
      </c>
      <c r="M1099" s="58"/>
      <c r="N1099" s="57">
        <v>501.6</v>
      </c>
      <c r="O1099" s="57">
        <v>473.55</v>
      </c>
      <c r="P1099" s="25">
        <f>Tabla15[[#This Row],[sbruto]]-Tabla15[[#This Row],[ISR]]-Tabla15[[#This Row],[SFS]]-Tabla15[[#This Row],[AFP]]-Tabla15[[#This Row],[sneto]]</f>
        <v>25</v>
      </c>
      <c r="Q1099" s="25">
        <v>15499.85</v>
      </c>
      <c r="R1099" s="48" t="str">
        <f>_xlfn.XLOOKUP(Tabla15[[#This Row],[cedula]],Tabla8[Numero Documento],Tabla8[Gen])</f>
        <v>M</v>
      </c>
      <c r="S1099" s="48" t="str">
        <f>_xlfn.XLOOKUP(Tabla15[[#This Row],[cedula]],Tabla8[Numero Documento],Tabla8[Lugar Funciones Codigo])</f>
        <v>01.83.04.00.02.04</v>
      </c>
    </row>
    <row r="1100" spans="1:19">
      <c r="A1100" s="48" t="s">
        <v>2538</v>
      </c>
      <c r="B1100" s="48" t="s">
        <v>2339</v>
      </c>
      <c r="C1100" s="48" t="s">
        <v>2570</v>
      </c>
      <c r="D1100" s="48" t="str">
        <f>Tabla15[[#This Row],[cedula]]&amp;Tabla15[[#This Row],[prog]]&amp;LEFT(Tabla15[[#This Row],[TIPO]],3)</f>
        <v>0010119879401TEM</v>
      </c>
      <c r="E1100" s="48" t="s">
        <v>2338</v>
      </c>
      <c r="F1100" s="48" t="s">
        <v>59</v>
      </c>
      <c r="G1100" s="48" t="s">
        <v>468</v>
      </c>
      <c r="H1100" s="48" t="s">
        <v>2795</v>
      </c>
      <c r="I1100" s="73">
        <f>_xlfn.XLOOKUP(Tabla15[[#This Row],[cedula]],TCARRERA[CEDULA],TCARRERA[CATEGORIA DEL SERVIDOR],0)</f>
        <v>0</v>
      </c>
      <c r="J1100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0" s="48" t="str">
        <f>IF(ISTEXT(Tabla15[[#This Row],[CARRERA]]),Tabla15[[#This Row],[CARRERA]],Tabla15[[#This Row],[STATUS]])</f>
        <v>TEMPORALES</v>
      </c>
      <c r="L1100" s="57">
        <v>160000</v>
      </c>
      <c r="M1100" s="57">
        <v>26218.87</v>
      </c>
      <c r="N1100" s="57">
        <v>4864</v>
      </c>
      <c r="O1100" s="57">
        <v>4592</v>
      </c>
      <c r="P1100" s="25">
        <f>Tabla15[[#This Row],[sbruto]]-Tabla15[[#This Row],[ISR]]-Tabla15[[#This Row],[SFS]]-Tabla15[[#This Row],[AFP]]-Tabla15[[#This Row],[sneto]]</f>
        <v>25</v>
      </c>
      <c r="Q1100" s="25">
        <v>124300.13</v>
      </c>
      <c r="R1100" s="48" t="str">
        <f>_xlfn.XLOOKUP(Tabla15[[#This Row],[cedula]],Tabla8[Numero Documento],Tabla8[Gen])</f>
        <v>F</v>
      </c>
      <c r="S1100" s="48" t="str">
        <f>_xlfn.XLOOKUP(Tabla15[[#This Row],[cedula]],Tabla8[Numero Documento],Tabla8[Lugar Funciones Codigo])</f>
        <v>01.83.04.01</v>
      </c>
    </row>
    <row r="1101" spans="1:19" hidden="1">
      <c r="A1101" s="48" t="s">
        <v>2539</v>
      </c>
      <c r="B1101" s="48" t="s">
        <v>1768</v>
      </c>
      <c r="C1101" s="48" t="s">
        <v>2574</v>
      </c>
      <c r="D1101" s="48" t="str">
        <f>Tabla15[[#This Row],[cedula]]&amp;Tabla15[[#This Row],[prog]]&amp;LEFT(Tabla15[[#This Row],[TIPO]],3)</f>
        <v>0310315194413FIJ</v>
      </c>
      <c r="E1101" s="48" t="s">
        <v>1391</v>
      </c>
      <c r="F1101" s="48" t="s">
        <v>32</v>
      </c>
      <c r="G1101" s="48" t="s">
        <v>468</v>
      </c>
      <c r="H1101" s="48" t="s">
        <v>11</v>
      </c>
      <c r="I1101" s="73">
        <f>_xlfn.XLOOKUP(Tabla15[[#This Row],[cedula]],TCARRERA[CEDULA],TCARRERA[CATEGORIA DEL SERVIDOR],0)</f>
        <v>0</v>
      </c>
      <c r="J110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01" s="48" t="str">
        <f>IF(ISTEXT(Tabla15[[#This Row],[CARRERA]]),Tabla15[[#This Row],[CARRERA]],Tabla15[[#This Row],[STATUS]])</f>
        <v>FIJO</v>
      </c>
      <c r="L1101" s="57">
        <v>80000</v>
      </c>
      <c r="M1101" s="57">
        <v>7400.87</v>
      </c>
      <c r="N1101" s="57">
        <v>2432</v>
      </c>
      <c r="O1101" s="57">
        <v>2296</v>
      </c>
      <c r="P1101" s="25">
        <f>Tabla15[[#This Row],[sbruto]]-Tabla15[[#This Row],[ISR]]-Tabla15[[#This Row],[SFS]]-Tabla15[[#This Row],[AFP]]-Tabla15[[#This Row],[sneto]]</f>
        <v>25</v>
      </c>
      <c r="Q1101" s="25">
        <v>67846.13</v>
      </c>
      <c r="R1101" s="48" t="str">
        <f>_xlfn.XLOOKUP(Tabla15[[#This Row],[cedula]],Tabla8[Numero Documento],Tabla8[Gen])</f>
        <v>F</v>
      </c>
      <c r="S1101" s="48" t="str">
        <f>_xlfn.XLOOKUP(Tabla15[[#This Row],[cedula]],Tabla8[Numero Documento],Tabla8[Lugar Funciones Codigo])</f>
        <v>01.83.04.01</v>
      </c>
    </row>
    <row r="1102" spans="1:19">
      <c r="A1102" s="48" t="s">
        <v>2538</v>
      </c>
      <c r="B1102" s="48" t="s">
        <v>2976</v>
      </c>
      <c r="C1102" s="48" t="s">
        <v>2570</v>
      </c>
      <c r="D1102" s="48" t="str">
        <f>Tabla15[[#This Row],[cedula]]&amp;Tabla15[[#This Row],[prog]]&amp;LEFT(Tabla15[[#This Row],[TIPO]],3)</f>
        <v>0260047681201TEM</v>
      </c>
      <c r="E1102" s="48" t="s">
        <v>2975</v>
      </c>
      <c r="F1102" s="48" t="s">
        <v>192</v>
      </c>
      <c r="G1102" s="48" t="s">
        <v>468</v>
      </c>
      <c r="H1102" s="48" t="s">
        <v>2795</v>
      </c>
      <c r="I1102" s="73">
        <f>_xlfn.XLOOKUP(Tabla15[[#This Row],[cedula]],TCARRERA[CEDULA],TCARRERA[CATEGORIA DEL SERVIDOR],0)</f>
        <v>0</v>
      </c>
      <c r="J1102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2" s="48" t="str">
        <f>IF(ISTEXT(Tabla15[[#This Row],[CARRERA]]),Tabla15[[#This Row],[CARRERA]],Tabla15[[#This Row],[STATUS]])</f>
        <v>TEMPORALES</v>
      </c>
      <c r="L1102" s="57">
        <v>50000</v>
      </c>
      <c r="M1102" s="60">
        <v>1854</v>
      </c>
      <c r="N1102" s="57">
        <v>1520</v>
      </c>
      <c r="O1102" s="57">
        <v>1435</v>
      </c>
      <c r="P1102" s="25">
        <f>Tabla15[[#This Row],[sbruto]]-Tabla15[[#This Row],[ISR]]-Tabla15[[#This Row],[SFS]]-Tabla15[[#This Row],[AFP]]-Tabla15[[#This Row],[sneto]]</f>
        <v>25</v>
      </c>
      <c r="Q1102" s="25">
        <v>45166</v>
      </c>
      <c r="R1102" s="48" t="str">
        <f>_xlfn.XLOOKUP(Tabla15[[#This Row],[cedula]],Tabla8[Numero Documento],Tabla8[Gen])</f>
        <v>F</v>
      </c>
      <c r="S1102" s="48" t="str">
        <f>_xlfn.XLOOKUP(Tabla15[[#This Row],[cedula]],Tabla8[Numero Documento],Tabla8[Lugar Funciones Codigo])</f>
        <v>01.83.04.01</v>
      </c>
    </row>
    <row r="1103" spans="1:19">
      <c r="A1103" s="48" t="s">
        <v>2538</v>
      </c>
      <c r="B1103" s="48" t="s">
        <v>3101</v>
      </c>
      <c r="C1103" s="48" t="s">
        <v>2570</v>
      </c>
      <c r="D1103" s="48" t="str">
        <f>Tabla15[[#This Row],[cedula]]&amp;Tabla15[[#This Row],[prog]]&amp;LEFT(Tabla15[[#This Row],[TIPO]],3)</f>
        <v>0020083881101TEM</v>
      </c>
      <c r="E1103" s="48" t="s">
        <v>3100</v>
      </c>
      <c r="F1103" s="48" t="s">
        <v>192</v>
      </c>
      <c r="G1103" s="48" t="s">
        <v>468</v>
      </c>
      <c r="H1103" s="48" t="s">
        <v>2795</v>
      </c>
      <c r="I1103" s="73">
        <f>_xlfn.XLOOKUP(Tabla15[[#This Row],[cedula]],TCARRERA[CEDULA],TCARRERA[CATEGORIA DEL SERVIDOR],0)</f>
        <v>0</v>
      </c>
      <c r="J1103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3" s="48" t="str">
        <f>IF(ISTEXT(Tabla15[[#This Row],[CARRERA]]),Tabla15[[#This Row],[CARRERA]],Tabla15[[#This Row],[STATUS]])</f>
        <v>TEMPORALES</v>
      </c>
      <c r="L1103" s="57">
        <v>50000</v>
      </c>
      <c r="M1103" s="60">
        <v>1854</v>
      </c>
      <c r="N1103" s="57">
        <v>1520</v>
      </c>
      <c r="O1103" s="57">
        <v>1435</v>
      </c>
      <c r="P1103" s="25">
        <f>Tabla15[[#This Row],[sbruto]]-Tabla15[[#This Row],[ISR]]-Tabla15[[#This Row],[SFS]]-Tabla15[[#This Row],[AFP]]-Tabla15[[#This Row],[sneto]]</f>
        <v>25</v>
      </c>
      <c r="Q1103" s="25">
        <v>45166</v>
      </c>
      <c r="R1103" s="48" t="str">
        <f>_xlfn.XLOOKUP(Tabla15[[#This Row],[cedula]],Tabla8[Numero Documento],Tabla8[Gen])</f>
        <v>M</v>
      </c>
      <c r="S1103" s="48" t="str">
        <f>_xlfn.XLOOKUP(Tabla15[[#This Row],[cedula]],Tabla8[Numero Documento],Tabla8[Lugar Funciones Codigo])</f>
        <v>01.83.04.01</v>
      </c>
    </row>
    <row r="1104" spans="1:19" hidden="1">
      <c r="A1104" s="48" t="s">
        <v>2539</v>
      </c>
      <c r="B1104" s="48" t="s">
        <v>2148</v>
      </c>
      <c r="C1104" s="48" t="s">
        <v>2574</v>
      </c>
      <c r="D1104" s="48" t="str">
        <f>Tabla15[[#This Row],[cedula]]&amp;Tabla15[[#This Row],[prog]]&amp;LEFT(Tabla15[[#This Row],[TIPO]],3)</f>
        <v>0010530686413FIJ</v>
      </c>
      <c r="E1104" s="48" t="s">
        <v>296</v>
      </c>
      <c r="F1104" s="48" t="s">
        <v>10</v>
      </c>
      <c r="G1104" s="48" t="s">
        <v>468</v>
      </c>
      <c r="H1104" s="48" t="s">
        <v>11</v>
      </c>
      <c r="I1104" s="73">
        <f>_xlfn.XLOOKUP(Tabla15[[#This Row],[cedula]],TCARRERA[CEDULA],TCARRERA[CATEGORIA DEL SERVIDOR],0)</f>
        <v>0</v>
      </c>
      <c r="J110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4" s="48" t="str">
        <f>IF(ISTEXT(Tabla15[[#This Row],[CARRERA]]),Tabla15[[#This Row],[CARRERA]],Tabla15[[#This Row],[STATUS]])</f>
        <v>ESTATUTO SIMPLIFICADO</v>
      </c>
      <c r="L1104" s="57">
        <v>35000</v>
      </c>
      <c r="M1104" s="60"/>
      <c r="N1104" s="57">
        <v>1064</v>
      </c>
      <c r="O1104" s="57">
        <v>1004.5</v>
      </c>
      <c r="P1104" s="25">
        <f>Tabla15[[#This Row],[sbruto]]-Tabla15[[#This Row],[ISR]]-Tabla15[[#This Row],[SFS]]-Tabla15[[#This Row],[AFP]]-Tabla15[[#This Row],[sneto]]</f>
        <v>21801.27</v>
      </c>
      <c r="Q1104" s="25">
        <v>11130.23</v>
      </c>
      <c r="R1104" s="48" t="str">
        <f>_xlfn.XLOOKUP(Tabla15[[#This Row],[cedula]],Tabla8[Numero Documento],Tabla8[Gen])</f>
        <v>F</v>
      </c>
      <c r="S1104" s="48" t="str">
        <f>_xlfn.XLOOKUP(Tabla15[[#This Row],[cedula]],Tabla8[Numero Documento],Tabla8[Lugar Funciones Codigo])</f>
        <v>01.83.04.01</v>
      </c>
    </row>
    <row r="1105" spans="1:19" hidden="1">
      <c r="A1105" s="48" t="s">
        <v>2539</v>
      </c>
      <c r="B1105" s="48" t="s">
        <v>2158</v>
      </c>
      <c r="C1105" s="48" t="s">
        <v>2574</v>
      </c>
      <c r="D1105" s="48" t="str">
        <f>Tabla15[[#This Row],[cedula]]&amp;Tabla15[[#This Row],[prog]]&amp;LEFT(Tabla15[[#This Row],[TIPO]],3)</f>
        <v>0010916353513FIJ</v>
      </c>
      <c r="E1105" s="48" t="s">
        <v>470</v>
      </c>
      <c r="F1105" s="48" t="s">
        <v>471</v>
      </c>
      <c r="G1105" s="48" t="s">
        <v>468</v>
      </c>
      <c r="H1105" s="48" t="s">
        <v>11</v>
      </c>
      <c r="I1105" s="73">
        <f>_xlfn.XLOOKUP(Tabla15[[#This Row],[cedula]],TCARRERA[CEDULA],TCARRERA[CATEGORIA DEL SERVIDOR],0)</f>
        <v>0</v>
      </c>
      <c r="J110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05" s="48" t="str">
        <f>IF(ISTEXT(Tabla15[[#This Row],[CARRERA]]),Tabla15[[#This Row],[CARRERA]],Tabla15[[#This Row],[STATUS]])</f>
        <v>FIJO</v>
      </c>
      <c r="L1105" s="57">
        <v>35000</v>
      </c>
      <c r="M1105" s="60"/>
      <c r="N1105" s="57">
        <v>1064</v>
      </c>
      <c r="O1105" s="57">
        <v>1004.5</v>
      </c>
      <c r="P1105" s="25">
        <f>Tabla15[[#This Row],[sbruto]]-Tabla15[[#This Row],[ISR]]-Tabla15[[#This Row],[SFS]]-Tabla15[[#This Row],[AFP]]-Tabla15[[#This Row],[sneto]]</f>
        <v>75</v>
      </c>
      <c r="Q1105" s="25">
        <v>32856.5</v>
      </c>
      <c r="R1105" s="48" t="str">
        <f>_xlfn.XLOOKUP(Tabla15[[#This Row],[cedula]],Tabla8[Numero Documento],Tabla8[Gen])</f>
        <v>F</v>
      </c>
      <c r="S1105" s="48" t="str">
        <f>_xlfn.XLOOKUP(Tabla15[[#This Row],[cedula]],Tabla8[Numero Documento],Tabla8[Lugar Funciones Codigo])</f>
        <v>01.83.04.01</v>
      </c>
    </row>
    <row r="1106" spans="1:19" hidden="1">
      <c r="A1106" s="48" t="s">
        <v>2539</v>
      </c>
      <c r="B1106" s="48" t="s">
        <v>2253</v>
      </c>
      <c r="C1106" s="48" t="s">
        <v>2574</v>
      </c>
      <c r="D1106" s="48" t="str">
        <f>Tabla15[[#This Row],[cedula]]&amp;Tabla15[[#This Row],[prog]]&amp;LEFT(Tabla15[[#This Row],[TIPO]],3)</f>
        <v>0010423115413FIJ</v>
      </c>
      <c r="E1106" s="48" t="s">
        <v>472</v>
      </c>
      <c r="F1106" s="48" t="s">
        <v>129</v>
      </c>
      <c r="G1106" s="48" t="s">
        <v>468</v>
      </c>
      <c r="H1106" s="48" t="s">
        <v>11</v>
      </c>
      <c r="I1106" s="73">
        <f>_xlfn.XLOOKUP(Tabla15[[#This Row],[cedula]],TCARRERA[CEDULA],TCARRERA[CATEGORIA DEL SERVIDOR],0)</f>
        <v>0</v>
      </c>
      <c r="J110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06" s="48" t="str">
        <f>IF(ISTEXT(Tabla15[[#This Row],[CARRERA]]),Tabla15[[#This Row],[CARRERA]],Tabla15[[#This Row],[STATUS]])</f>
        <v>FIJO</v>
      </c>
      <c r="L1106" s="57">
        <v>35000</v>
      </c>
      <c r="M1106" s="58"/>
      <c r="N1106" s="57">
        <v>1064</v>
      </c>
      <c r="O1106" s="57">
        <v>1004.5</v>
      </c>
      <c r="P1106" s="25">
        <f>Tabla15[[#This Row],[sbruto]]-Tabla15[[#This Row],[ISR]]-Tabla15[[#This Row],[SFS]]-Tabla15[[#This Row],[AFP]]-Tabla15[[#This Row],[sneto]]</f>
        <v>75</v>
      </c>
      <c r="Q1106" s="25">
        <v>32856.5</v>
      </c>
      <c r="R1106" s="48" t="str">
        <f>_xlfn.XLOOKUP(Tabla15[[#This Row],[cedula]],Tabla8[Numero Documento],Tabla8[Gen])</f>
        <v>M</v>
      </c>
      <c r="S1106" s="48" t="str">
        <f>_xlfn.XLOOKUP(Tabla15[[#This Row],[cedula]],Tabla8[Numero Documento],Tabla8[Lugar Funciones Codigo])</f>
        <v>01.83.04.01</v>
      </c>
    </row>
    <row r="1107" spans="1:19" hidden="1">
      <c r="A1107" s="48" t="s">
        <v>2539</v>
      </c>
      <c r="B1107" s="48" t="s">
        <v>2142</v>
      </c>
      <c r="C1107" s="48" t="s">
        <v>2574</v>
      </c>
      <c r="D1107" s="48" t="str">
        <f>Tabla15[[#This Row],[cedula]]&amp;Tabla15[[#This Row],[prog]]&amp;LEFT(Tabla15[[#This Row],[TIPO]],3)</f>
        <v>0011698153113FIJ</v>
      </c>
      <c r="E1107" s="48" t="s">
        <v>262</v>
      </c>
      <c r="F1107" s="48" t="s">
        <v>263</v>
      </c>
      <c r="G1107" s="48" t="s">
        <v>468</v>
      </c>
      <c r="H1107" s="48" t="s">
        <v>11</v>
      </c>
      <c r="I1107" s="73">
        <f>_xlfn.XLOOKUP(Tabla15[[#This Row],[cedula]],TCARRERA[CEDULA],TCARRERA[CATEGORIA DEL SERVIDOR],0)</f>
        <v>0</v>
      </c>
      <c r="J110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07" s="48" t="str">
        <f>IF(ISTEXT(Tabla15[[#This Row],[CARRERA]]),Tabla15[[#This Row],[CARRERA]],Tabla15[[#This Row],[STATUS]])</f>
        <v>FIJO</v>
      </c>
      <c r="L1107" s="57">
        <v>30000</v>
      </c>
      <c r="M1107" s="61"/>
      <c r="N1107" s="57">
        <v>912</v>
      </c>
      <c r="O1107" s="57">
        <v>861</v>
      </c>
      <c r="P1107" s="25">
        <f>Tabla15[[#This Row],[sbruto]]-Tabla15[[#This Row],[ISR]]-Tabla15[[#This Row],[SFS]]-Tabla15[[#This Row],[AFP]]-Tabla15[[#This Row],[sneto]]</f>
        <v>12083.5</v>
      </c>
      <c r="Q1107" s="25">
        <v>16143.5</v>
      </c>
      <c r="R1107" s="48" t="str">
        <f>_xlfn.XLOOKUP(Tabla15[[#This Row],[cedula]],Tabla8[Numero Documento],Tabla8[Gen])</f>
        <v>M</v>
      </c>
      <c r="S1107" s="48" t="str">
        <f>_xlfn.XLOOKUP(Tabla15[[#This Row],[cedula]],Tabla8[Numero Documento],Tabla8[Lugar Funciones Codigo])</f>
        <v>01.83.04.01</v>
      </c>
    </row>
    <row r="1108" spans="1:19" hidden="1">
      <c r="A1108" s="48" t="s">
        <v>2539</v>
      </c>
      <c r="B1108" s="48" t="s">
        <v>2174</v>
      </c>
      <c r="C1108" s="48" t="s">
        <v>2574</v>
      </c>
      <c r="D1108" s="48" t="str">
        <f>Tabla15[[#This Row],[cedula]]&amp;Tabla15[[#This Row],[prog]]&amp;LEFT(Tabla15[[#This Row],[TIPO]],3)</f>
        <v>0010089690113FIJ</v>
      </c>
      <c r="E1108" s="48" t="s">
        <v>1079</v>
      </c>
      <c r="F1108" s="48" t="s">
        <v>59</v>
      </c>
      <c r="G1108" s="48" t="s">
        <v>295</v>
      </c>
      <c r="H1108" s="48" t="s">
        <v>11</v>
      </c>
      <c r="I1108" s="73">
        <f>_xlfn.XLOOKUP(Tabla15[[#This Row],[cedula]],TCARRERA[CEDULA],TCARRERA[CATEGORIA DEL SERVIDOR],0)</f>
        <v>0</v>
      </c>
      <c r="J1108" s="4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08" s="48" t="str">
        <f>IF(ISTEXT(Tabla15[[#This Row],[CARRERA]]),Tabla15[[#This Row],[CARRERA]],Tabla15[[#This Row],[STATUS]])</f>
        <v>DE LIBRE NOMBRAMIENTO Y REMOCION</v>
      </c>
      <c r="L1108" s="57">
        <v>145000</v>
      </c>
      <c r="M1108" s="60">
        <v>22690.49</v>
      </c>
      <c r="N1108" s="57">
        <v>4408</v>
      </c>
      <c r="O1108" s="57">
        <v>4161.5</v>
      </c>
      <c r="P1108" s="25">
        <f>Tabla15[[#This Row],[sbruto]]-Tabla15[[#This Row],[ISR]]-Tabla15[[#This Row],[SFS]]-Tabla15[[#This Row],[AFP]]-Tabla15[[#This Row],[sneto]]</f>
        <v>25</v>
      </c>
      <c r="Q1108" s="25">
        <v>113715.01</v>
      </c>
      <c r="R1108" s="48" t="str">
        <f>_xlfn.XLOOKUP(Tabla15[[#This Row],[cedula]],Tabla8[Numero Documento],Tabla8[Gen])</f>
        <v>M</v>
      </c>
      <c r="S1108" s="48" t="str">
        <f>_xlfn.XLOOKUP(Tabla15[[#This Row],[cedula]],Tabla8[Numero Documento],Tabla8[Lugar Funciones Codigo])</f>
        <v>01.83.04.01.01</v>
      </c>
    </row>
    <row r="1109" spans="1:19" hidden="1">
      <c r="A1109" s="48" t="s">
        <v>2539</v>
      </c>
      <c r="B1109" s="48" t="s">
        <v>2191</v>
      </c>
      <c r="C1109" s="48" t="s">
        <v>2574</v>
      </c>
      <c r="D1109" s="48" t="str">
        <f>Tabla15[[#This Row],[cedula]]&amp;Tabla15[[#This Row],[prog]]&amp;LEFT(Tabla15[[#This Row],[TIPO]],3)</f>
        <v>0010075680813FIJ</v>
      </c>
      <c r="E1109" s="48" t="s">
        <v>134</v>
      </c>
      <c r="F1109" s="48" t="s">
        <v>135</v>
      </c>
      <c r="G1109" s="48" t="s">
        <v>295</v>
      </c>
      <c r="H1109" s="48" t="s">
        <v>11</v>
      </c>
      <c r="I1109" s="73">
        <f>_xlfn.XLOOKUP(Tabla15[[#This Row],[cedula]],TCARRERA[CEDULA],TCARRERA[CATEGORIA DEL SERVIDOR],0)</f>
        <v>0</v>
      </c>
      <c r="J110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09" s="48" t="str">
        <f>IF(ISTEXT(Tabla15[[#This Row],[CARRERA]]),Tabla15[[#This Row],[CARRERA]],Tabla15[[#This Row],[STATUS]])</f>
        <v>FIJO</v>
      </c>
      <c r="L1109" s="57">
        <v>50000</v>
      </c>
      <c r="M1109" s="60">
        <v>1854</v>
      </c>
      <c r="N1109" s="57">
        <v>1520</v>
      </c>
      <c r="O1109" s="57">
        <v>1435</v>
      </c>
      <c r="P1109" s="25">
        <f>Tabla15[[#This Row],[sbruto]]-Tabla15[[#This Row],[ISR]]-Tabla15[[#This Row],[SFS]]-Tabla15[[#This Row],[AFP]]-Tabla15[[#This Row],[sneto]]</f>
        <v>75</v>
      </c>
      <c r="Q1109" s="25">
        <v>45116</v>
      </c>
      <c r="R1109" s="48" t="str">
        <f>_xlfn.XLOOKUP(Tabla15[[#This Row],[cedula]],Tabla8[Numero Documento],Tabla8[Gen])</f>
        <v>M</v>
      </c>
      <c r="S1109" s="48" t="str">
        <f>_xlfn.XLOOKUP(Tabla15[[#This Row],[cedula]],Tabla8[Numero Documento],Tabla8[Lugar Funciones Codigo])</f>
        <v>01.83.04.01.01</v>
      </c>
    </row>
    <row r="1110" spans="1:19" hidden="1">
      <c r="A1110" s="48" t="s">
        <v>2539</v>
      </c>
      <c r="B1110" s="48" t="s">
        <v>2228</v>
      </c>
      <c r="C1110" s="48" t="s">
        <v>2574</v>
      </c>
      <c r="D1110" s="48" t="str">
        <f>Tabla15[[#This Row],[cedula]]&amp;Tabla15[[#This Row],[prog]]&amp;LEFT(Tabla15[[#This Row],[TIPO]],3)</f>
        <v>2250001007313FIJ</v>
      </c>
      <c r="E1110" s="48" t="s">
        <v>136</v>
      </c>
      <c r="F1110" s="48" t="s">
        <v>15</v>
      </c>
      <c r="G1110" s="48" t="s">
        <v>295</v>
      </c>
      <c r="H1110" s="48" t="s">
        <v>11</v>
      </c>
      <c r="I1110" s="73">
        <f>_xlfn.XLOOKUP(Tabla15[[#This Row],[cedula]],TCARRERA[CEDULA],TCARRERA[CATEGORIA DEL SERVIDOR],0)</f>
        <v>0</v>
      </c>
      <c r="J111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10" s="48" t="str">
        <f>IF(ISTEXT(Tabla15[[#This Row],[CARRERA]]),Tabla15[[#This Row],[CARRERA]],Tabla15[[#This Row],[STATUS]])</f>
        <v>FIJO</v>
      </c>
      <c r="L1110" s="57">
        <v>25000</v>
      </c>
      <c r="M1110" s="60"/>
      <c r="N1110" s="57">
        <v>760</v>
      </c>
      <c r="O1110" s="57">
        <v>717.5</v>
      </c>
      <c r="P1110" s="25">
        <f>Tabla15[[#This Row],[sbruto]]-Tabla15[[#This Row],[ISR]]-Tabla15[[#This Row],[SFS]]-Tabla15[[#This Row],[AFP]]-Tabla15[[#This Row],[sneto]]</f>
        <v>505</v>
      </c>
      <c r="Q1110" s="25">
        <v>23017.5</v>
      </c>
      <c r="R1110" s="48" t="str">
        <f>_xlfn.XLOOKUP(Tabla15[[#This Row],[cedula]],Tabla8[Numero Documento],Tabla8[Gen])</f>
        <v>M</v>
      </c>
      <c r="S1110" s="48" t="str">
        <f>_xlfn.XLOOKUP(Tabla15[[#This Row],[cedula]],Tabla8[Numero Documento],Tabla8[Lugar Funciones Codigo])</f>
        <v>01.83.04.01.01</v>
      </c>
    </row>
    <row r="1111" spans="1:19" hidden="1">
      <c r="A1111" s="48" t="s">
        <v>2539</v>
      </c>
      <c r="B1111" s="48" t="s">
        <v>1308</v>
      </c>
      <c r="C1111" s="48" t="s">
        <v>2574</v>
      </c>
      <c r="D1111" s="48" t="str">
        <f>Tabla15[[#This Row],[cedula]]&amp;Tabla15[[#This Row],[prog]]&amp;LEFT(Tabla15[[#This Row],[TIPO]],3)</f>
        <v>0010183168313FIJ</v>
      </c>
      <c r="E1111" s="48" t="s">
        <v>133</v>
      </c>
      <c r="F1111" s="48" t="s">
        <v>8</v>
      </c>
      <c r="G1111" s="48" t="s">
        <v>295</v>
      </c>
      <c r="H1111" s="48" t="s">
        <v>11</v>
      </c>
      <c r="I1111" s="73" t="str">
        <f>_xlfn.XLOOKUP(Tabla15[[#This Row],[cedula]],TCARRERA[CEDULA],TCARRERA[CATEGORIA DEL SERVIDOR],0)</f>
        <v>CARRERA ADMINISTRATIVA</v>
      </c>
      <c r="J111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1" s="48" t="str">
        <f>IF(ISTEXT(Tabla15[[#This Row],[CARRERA]]),Tabla15[[#This Row],[CARRERA]],Tabla15[[#This Row],[STATUS]])</f>
        <v>CARRERA ADMINISTRATIVA</v>
      </c>
      <c r="L1111" s="57">
        <v>20000</v>
      </c>
      <c r="M1111" s="61"/>
      <c r="N1111" s="60">
        <v>608</v>
      </c>
      <c r="O1111" s="60">
        <v>574</v>
      </c>
      <c r="P1111" s="25">
        <f>Tabla15[[#This Row],[sbruto]]-Tabla15[[#This Row],[ISR]]-Tabla15[[#This Row],[SFS]]-Tabla15[[#This Row],[AFP]]-Tabla15[[#This Row],[sneto]]</f>
        <v>6074.35</v>
      </c>
      <c r="Q1111" s="25">
        <v>12743.65</v>
      </c>
      <c r="R1111" s="48" t="str">
        <f>_xlfn.XLOOKUP(Tabla15[[#This Row],[cedula]],Tabla8[Numero Documento],Tabla8[Gen])</f>
        <v>F</v>
      </c>
      <c r="S1111" s="48" t="str">
        <f>_xlfn.XLOOKUP(Tabla15[[#This Row],[cedula]],Tabla8[Numero Documento],Tabla8[Lugar Funciones Codigo])</f>
        <v>01.83.04.01.01</v>
      </c>
    </row>
    <row r="1112" spans="1:19" hidden="1">
      <c r="A1112" s="48" t="s">
        <v>3190</v>
      </c>
      <c r="B1112" s="48" t="s">
        <v>2228</v>
      </c>
      <c r="C1112" s="48" t="s">
        <v>2570</v>
      </c>
      <c r="D1112" s="48" t="str">
        <f>Tabla15[[#This Row],[cedula]]&amp;Tabla15[[#This Row],[prog]]&amp;LEFT(Tabla15[[#This Row],[TIPO]],3)</f>
        <v>2250001007301PRI</v>
      </c>
      <c r="E1112" s="48" t="s">
        <v>136</v>
      </c>
      <c r="F1112" s="48" t="s">
        <v>3162</v>
      </c>
      <c r="G1112" s="48" t="s">
        <v>3339</v>
      </c>
      <c r="H1112" s="48" t="s">
        <v>3161</v>
      </c>
      <c r="I1112" s="73">
        <f>_xlfn.XLOOKUP(Tabla15[[#This Row],[cedula]],TCARRERA[CEDULA],TCARRERA[CATEGORIA DEL SERVIDOR],0)</f>
        <v>0</v>
      </c>
      <c r="J1112" s="48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1112" s="48" t="str">
        <f>IF(ISTEXT(Tabla15[[#This Row],[CARRERA]]),Tabla15[[#This Row],[CARRERA]],Tabla15[[#This Row],[STATUS]])</f>
        <v>PRIMA DE TRANSPORTE</v>
      </c>
      <c r="L1112" s="57">
        <v>2500</v>
      </c>
      <c r="M1112" s="57"/>
      <c r="N1112" s="57"/>
      <c r="O1112" s="57"/>
      <c r="P1112" s="25">
        <f>Tabla15[[#This Row],[sbruto]]-Tabla15[[#This Row],[ISR]]-Tabla15[[#This Row],[SFS]]-Tabla15[[#This Row],[AFP]]-Tabla15[[#This Row],[sneto]]</f>
        <v>0</v>
      </c>
      <c r="Q1112" s="25">
        <v>2500</v>
      </c>
      <c r="R1112" s="48" t="str">
        <f>_xlfn.XLOOKUP(Tabla15[[#This Row],[cedula]],Tabla8[Numero Documento],Tabla8[Gen])</f>
        <v>M</v>
      </c>
      <c r="S1112" s="48" t="str">
        <f>_xlfn.XLOOKUP(Tabla15[[#This Row],[cedula]],Tabla8[Numero Documento],Tabla8[Lugar Funciones Codigo])</f>
        <v>01.83.04.01.01</v>
      </c>
    </row>
    <row r="1113" spans="1:19">
      <c r="A1113" s="48" t="s">
        <v>2538</v>
      </c>
      <c r="B1113" s="48" t="s">
        <v>2729</v>
      </c>
      <c r="C1113" s="48" t="s">
        <v>2570</v>
      </c>
      <c r="D1113" s="48" t="str">
        <f>Tabla15[[#This Row],[cedula]]&amp;Tabla15[[#This Row],[prog]]&amp;LEFT(Tabla15[[#This Row],[TIPO]],3)</f>
        <v>0010062064001TEM</v>
      </c>
      <c r="E1113" s="48" t="s">
        <v>2778</v>
      </c>
      <c r="F1113" s="48" t="s">
        <v>59</v>
      </c>
      <c r="G1113" s="48" t="s">
        <v>326</v>
      </c>
      <c r="H1113" s="48" t="s">
        <v>2795</v>
      </c>
      <c r="I1113" s="73">
        <f>_xlfn.XLOOKUP(Tabla15[[#This Row],[cedula]],TCARRERA[CEDULA],TCARRERA[CATEGORIA DEL SERVIDOR],0)</f>
        <v>0</v>
      </c>
      <c r="J1113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3" s="48" t="str">
        <f>IF(ISTEXT(Tabla15[[#This Row],[CARRERA]]),Tabla15[[#This Row],[CARRERA]],Tabla15[[#This Row],[STATUS]])</f>
        <v>TEMPORALES</v>
      </c>
      <c r="L1113" s="57">
        <v>150000</v>
      </c>
      <c r="M1113" s="61">
        <v>23866.62</v>
      </c>
      <c r="N1113" s="57">
        <v>4560</v>
      </c>
      <c r="O1113" s="57">
        <v>4305</v>
      </c>
      <c r="P1113" s="25">
        <f>Tabla15[[#This Row],[sbruto]]-Tabla15[[#This Row],[ISR]]-Tabla15[[#This Row],[SFS]]-Tabla15[[#This Row],[AFP]]-Tabla15[[#This Row],[sneto]]</f>
        <v>1125</v>
      </c>
      <c r="Q1113" s="25">
        <v>116143.38</v>
      </c>
      <c r="R1113" s="48" t="str">
        <f>_xlfn.XLOOKUP(Tabla15[[#This Row],[cedula]],Tabla8[Numero Documento],Tabla8[Gen])</f>
        <v>F</v>
      </c>
      <c r="S1113" s="48" t="str">
        <f>_xlfn.XLOOKUP(Tabla15[[#This Row],[cedula]],Tabla8[Numero Documento],Tabla8[Lugar Funciones Codigo])</f>
        <v>01.83.04.01.02</v>
      </c>
    </row>
    <row r="1114" spans="1:19" hidden="1">
      <c r="A1114" s="48" t="s">
        <v>2539</v>
      </c>
      <c r="B1114" s="48" t="s">
        <v>2106</v>
      </c>
      <c r="C1114" s="48" t="s">
        <v>2574</v>
      </c>
      <c r="D1114" s="48" t="str">
        <f>Tabla15[[#This Row],[cedula]]&amp;Tabla15[[#This Row],[prog]]&amp;LEFT(Tabla15[[#This Row],[TIPO]],3)</f>
        <v>0010549548513FIJ</v>
      </c>
      <c r="E1114" s="48" t="s">
        <v>328</v>
      </c>
      <c r="F1114" s="48" t="s">
        <v>329</v>
      </c>
      <c r="G1114" s="48" t="s">
        <v>326</v>
      </c>
      <c r="H1114" s="48" t="s">
        <v>11</v>
      </c>
      <c r="I1114" s="73">
        <f>_xlfn.XLOOKUP(Tabla15[[#This Row],[cedula]],TCARRERA[CEDULA],TCARRERA[CATEGORIA DEL SERVIDOR],0)</f>
        <v>0</v>
      </c>
      <c r="J111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14" s="48" t="str">
        <f>IF(ISTEXT(Tabla15[[#This Row],[CARRERA]]),Tabla15[[#This Row],[CARRERA]],Tabla15[[#This Row],[STATUS]])</f>
        <v>FIJO</v>
      </c>
      <c r="L1114" s="57">
        <v>130000</v>
      </c>
      <c r="M1114" s="60">
        <v>19162.12</v>
      </c>
      <c r="N1114" s="60">
        <v>3952</v>
      </c>
      <c r="O1114" s="60">
        <v>3731</v>
      </c>
      <c r="P1114" s="25">
        <f>Tabla15[[#This Row],[sbruto]]-Tabla15[[#This Row],[ISR]]-Tabla15[[#This Row],[SFS]]-Tabla15[[#This Row],[AFP]]-Tabla15[[#This Row],[sneto]]</f>
        <v>25</v>
      </c>
      <c r="Q1114" s="25">
        <v>103129.88</v>
      </c>
      <c r="R1114" s="48" t="str">
        <f>_xlfn.XLOOKUP(Tabla15[[#This Row],[cedula]],Tabla8[Numero Documento],Tabla8[Gen])</f>
        <v>M</v>
      </c>
      <c r="S1114" s="48" t="str">
        <f>_xlfn.XLOOKUP(Tabla15[[#This Row],[cedula]],Tabla8[Numero Documento],Tabla8[Lugar Funciones Codigo])</f>
        <v>01.83.04.01.02</v>
      </c>
    </row>
    <row r="1115" spans="1:19" hidden="1">
      <c r="A1115" s="48" t="s">
        <v>2539</v>
      </c>
      <c r="B1115" s="48" t="s">
        <v>2217</v>
      </c>
      <c r="C1115" s="48" t="s">
        <v>2574</v>
      </c>
      <c r="D1115" s="48" t="str">
        <f>Tabla15[[#This Row],[cedula]]&amp;Tabla15[[#This Row],[prog]]&amp;LEFT(Tabla15[[#This Row],[TIPO]],3)</f>
        <v>0011114085113FIJ</v>
      </c>
      <c r="E1115" s="48" t="s">
        <v>2774</v>
      </c>
      <c r="F1115" s="48" t="s">
        <v>292</v>
      </c>
      <c r="G1115" s="48" t="s">
        <v>326</v>
      </c>
      <c r="H1115" s="48" t="s">
        <v>11</v>
      </c>
      <c r="I1115" s="73">
        <f>_xlfn.XLOOKUP(Tabla15[[#This Row],[cedula]],TCARRERA[CEDULA],TCARRERA[CATEGORIA DEL SERVIDOR],0)</f>
        <v>0</v>
      </c>
      <c r="J111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15" s="48" t="str">
        <f>IF(ISTEXT(Tabla15[[#This Row],[CARRERA]]),Tabla15[[#This Row],[CARRERA]],Tabla15[[#This Row],[STATUS]])</f>
        <v>FIJO</v>
      </c>
      <c r="L1115" s="57">
        <v>115000</v>
      </c>
      <c r="M1115" s="57">
        <v>14877.52</v>
      </c>
      <c r="N1115" s="57">
        <v>3496</v>
      </c>
      <c r="O1115" s="57">
        <v>3300.5</v>
      </c>
      <c r="P1115" s="25">
        <f>Tabla15[[#This Row],[sbruto]]-Tabla15[[#This Row],[ISR]]-Tabla15[[#This Row],[SFS]]-Tabla15[[#This Row],[AFP]]-Tabla15[[#This Row],[sneto]]</f>
        <v>3049.8999999999942</v>
      </c>
      <c r="Q1115" s="25">
        <v>90276.08</v>
      </c>
      <c r="R1115" s="48" t="str">
        <f>_xlfn.XLOOKUP(Tabla15[[#This Row],[cedula]],Tabla8[Numero Documento],Tabla8[Gen])</f>
        <v>F</v>
      </c>
      <c r="S1115" s="48" t="str">
        <f>_xlfn.XLOOKUP(Tabla15[[#This Row],[cedula]],Tabla8[Numero Documento],Tabla8[Lugar Funciones Codigo])</f>
        <v>01.83.04.01.02</v>
      </c>
    </row>
    <row r="1116" spans="1:19">
      <c r="A1116" s="48" t="s">
        <v>2538</v>
      </c>
      <c r="B1116" s="48" t="s">
        <v>2287</v>
      </c>
      <c r="C1116" s="48" t="s">
        <v>2570</v>
      </c>
      <c r="D1116" s="48" t="str">
        <f>Tabla15[[#This Row],[cedula]]&amp;Tabla15[[#This Row],[prog]]&amp;LEFT(Tabla15[[#This Row],[TIPO]],3)</f>
        <v>0010210321501TEM</v>
      </c>
      <c r="E1116" s="48" t="s">
        <v>1633</v>
      </c>
      <c r="F1116" s="48" t="s">
        <v>292</v>
      </c>
      <c r="G1116" s="48" t="s">
        <v>326</v>
      </c>
      <c r="H1116" s="48" t="s">
        <v>2795</v>
      </c>
      <c r="I1116" s="73">
        <f>_xlfn.XLOOKUP(Tabla15[[#This Row],[cedula]],TCARRERA[CEDULA],TCARRERA[CATEGORIA DEL SERVIDOR],0)</f>
        <v>0</v>
      </c>
      <c r="J1116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6" s="48" t="str">
        <f>IF(ISTEXT(Tabla15[[#This Row],[CARRERA]]),Tabla15[[#This Row],[CARRERA]],Tabla15[[#This Row],[STATUS]])</f>
        <v>TEMPORALES</v>
      </c>
      <c r="L1116" s="57">
        <v>70000</v>
      </c>
      <c r="M1116" s="57">
        <v>5368.48</v>
      </c>
      <c r="N1116" s="57">
        <v>2128</v>
      </c>
      <c r="O1116" s="57">
        <v>2009</v>
      </c>
      <c r="P1116" s="25">
        <f>Tabla15[[#This Row],[sbruto]]-Tabla15[[#This Row],[ISR]]-Tabla15[[#This Row],[SFS]]-Tabla15[[#This Row],[AFP]]-Tabla15[[#This Row],[sneto]]</f>
        <v>25.000000000007276</v>
      </c>
      <c r="Q1116" s="25">
        <v>60469.52</v>
      </c>
      <c r="R1116" s="48" t="str">
        <f>_xlfn.XLOOKUP(Tabla15[[#This Row],[cedula]],Tabla8[Numero Documento],Tabla8[Gen])</f>
        <v>M</v>
      </c>
      <c r="S1116" s="48" t="str">
        <f>_xlfn.XLOOKUP(Tabla15[[#This Row],[cedula]],Tabla8[Numero Documento],Tabla8[Lugar Funciones Codigo])</f>
        <v>01.83.04.01.02</v>
      </c>
    </row>
    <row r="1117" spans="1:19" hidden="1">
      <c r="A1117" s="48" t="s">
        <v>2539</v>
      </c>
      <c r="B1117" s="48" t="s">
        <v>2166</v>
      </c>
      <c r="C1117" s="48" t="s">
        <v>2574</v>
      </c>
      <c r="D1117" s="48" t="str">
        <f>Tabla15[[#This Row],[cedula]]&amp;Tabla15[[#This Row],[prog]]&amp;LEFT(Tabla15[[#This Row],[TIPO]],3)</f>
        <v>0011817281613FIJ</v>
      </c>
      <c r="E1117" s="48" t="s">
        <v>930</v>
      </c>
      <c r="F1117" s="48" t="s">
        <v>254</v>
      </c>
      <c r="G1117" s="48" t="s">
        <v>326</v>
      </c>
      <c r="H1117" s="48" t="s">
        <v>11</v>
      </c>
      <c r="I1117" s="73">
        <f>_xlfn.XLOOKUP(Tabla15[[#This Row],[cedula]],TCARRERA[CEDULA],TCARRERA[CATEGORIA DEL SERVIDOR],0)</f>
        <v>0</v>
      </c>
      <c r="J111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17" s="48" t="str">
        <f>IF(ISTEXT(Tabla15[[#This Row],[CARRERA]]),Tabla15[[#This Row],[CARRERA]],Tabla15[[#This Row],[STATUS]])</f>
        <v>FIJO</v>
      </c>
      <c r="L1117" s="57">
        <v>65000</v>
      </c>
      <c r="M1117" s="61">
        <v>4427.58</v>
      </c>
      <c r="N1117" s="57">
        <v>1976</v>
      </c>
      <c r="O1117" s="57">
        <v>1865.5</v>
      </c>
      <c r="P1117" s="25">
        <f>Tabla15[[#This Row],[sbruto]]-Tabla15[[#This Row],[ISR]]-Tabla15[[#This Row],[SFS]]-Tabla15[[#This Row],[AFP]]-Tabla15[[#This Row],[sneto]]</f>
        <v>25</v>
      </c>
      <c r="Q1117" s="25">
        <v>56705.919999999998</v>
      </c>
      <c r="R1117" s="48" t="str">
        <f>_xlfn.XLOOKUP(Tabla15[[#This Row],[cedula]],Tabla8[Numero Documento],Tabla8[Gen])</f>
        <v>M</v>
      </c>
      <c r="S1117" s="48" t="str">
        <f>_xlfn.XLOOKUP(Tabla15[[#This Row],[cedula]],Tabla8[Numero Documento],Tabla8[Lugar Funciones Codigo])</f>
        <v>01.83.04.01.02</v>
      </c>
    </row>
    <row r="1118" spans="1:19" hidden="1">
      <c r="A1118" s="48" t="s">
        <v>2539</v>
      </c>
      <c r="B1118" s="48" t="s">
        <v>2200</v>
      </c>
      <c r="C1118" s="48" t="s">
        <v>2574</v>
      </c>
      <c r="D1118" s="48" t="str">
        <f>Tabla15[[#This Row],[cedula]]&amp;Tabla15[[#This Row],[prog]]&amp;LEFT(Tabla15[[#This Row],[TIPO]],3)</f>
        <v>0530035412213FIJ</v>
      </c>
      <c r="E1118" s="48" t="s">
        <v>331</v>
      </c>
      <c r="F1118" s="48" t="s">
        <v>254</v>
      </c>
      <c r="G1118" s="48" t="s">
        <v>326</v>
      </c>
      <c r="H1118" s="48" t="s">
        <v>11</v>
      </c>
      <c r="I1118" s="73">
        <f>_xlfn.XLOOKUP(Tabla15[[#This Row],[cedula]],TCARRERA[CEDULA],TCARRERA[CATEGORIA DEL SERVIDOR],0)</f>
        <v>0</v>
      </c>
      <c r="J111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18" s="48" t="str">
        <f>IF(ISTEXT(Tabla15[[#This Row],[CARRERA]]),Tabla15[[#This Row],[CARRERA]],Tabla15[[#This Row],[STATUS]])</f>
        <v>FIJO</v>
      </c>
      <c r="L1118" s="57">
        <v>65000</v>
      </c>
      <c r="M1118" s="60">
        <v>3822.6</v>
      </c>
      <c r="N1118" s="57">
        <v>1976</v>
      </c>
      <c r="O1118" s="57">
        <v>1865.5</v>
      </c>
      <c r="P1118" s="25">
        <f>Tabla15[[#This Row],[sbruto]]-Tabla15[[#This Row],[ISR]]-Tabla15[[#This Row],[SFS]]-Tabla15[[#This Row],[AFP]]-Tabla15[[#This Row],[sneto]]</f>
        <v>27044.59</v>
      </c>
      <c r="Q1118" s="25">
        <v>30291.31</v>
      </c>
      <c r="R1118" s="48" t="str">
        <f>_xlfn.XLOOKUP(Tabla15[[#This Row],[cedula]],Tabla8[Numero Documento],Tabla8[Gen])</f>
        <v>M</v>
      </c>
      <c r="S1118" s="48" t="str">
        <f>_xlfn.XLOOKUP(Tabla15[[#This Row],[cedula]],Tabla8[Numero Documento],Tabla8[Lugar Funciones Codigo])</f>
        <v>01.83.04.01.02</v>
      </c>
    </row>
    <row r="1119" spans="1:19" hidden="1">
      <c r="A1119" s="48" t="s">
        <v>2539</v>
      </c>
      <c r="B1119" s="48" t="s">
        <v>2101</v>
      </c>
      <c r="C1119" s="48" t="s">
        <v>2574</v>
      </c>
      <c r="D1119" s="48" t="str">
        <f>Tabla15[[#This Row],[cedula]]&amp;Tabla15[[#This Row],[prog]]&amp;LEFT(Tabla15[[#This Row],[TIPO]],3)</f>
        <v>0130007043813FIJ</v>
      </c>
      <c r="E1119" s="48" t="s">
        <v>325</v>
      </c>
      <c r="F1119" s="48" t="s">
        <v>327</v>
      </c>
      <c r="G1119" s="48" t="s">
        <v>326</v>
      </c>
      <c r="H1119" s="48" t="s">
        <v>11</v>
      </c>
      <c r="I1119" s="73">
        <f>_xlfn.XLOOKUP(Tabla15[[#This Row],[cedula]],TCARRERA[CEDULA],TCARRERA[CATEGORIA DEL SERVIDOR],0)</f>
        <v>0</v>
      </c>
      <c r="J111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19" s="48" t="str">
        <f>IF(ISTEXT(Tabla15[[#This Row],[CARRERA]]),Tabla15[[#This Row],[CARRERA]],Tabla15[[#This Row],[STATUS]])</f>
        <v>FIJO</v>
      </c>
      <c r="L1119" s="57">
        <v>50000</v>
      </c>
      <c r="M1119" s="61">
        <v>1854</v>
      </c>
      <c r="N1119" s="60">
        <v>1520</v>
      </c>
      <c r="O1119" s="60">
        <v>1435</v>
      </c>
      <c r="P1119" s="25">
        <f>Tabla15[[#This Row],[sbruto]]-Tabla15[[#This Row],[ISR]]-Tabla15[[#This Row],[SFS]]-Tabla15[[#This Row],[AFP]]-Tabla15[[#This Row],[sneto]]</f>
        <v>13891.93</v>
      </c>
      <c r="Q1119" s="25">
        <v>31299.07</v>
      </c>
      <c r="R1119" s="48" t="str">
        <f>_xlfn.XLOOKUP(Tabla15[[#This Row],[cedula]],Tabla8[Numero Documento],Tabla8[Gen])</f>
        <v>F</v>
      </c>
      <c r="S1119" s="48" t="str">
        <f>_xlfn.XLOOKUP(Tabla15[[#This Row],[cedula]],Tabla8[Numero Documento],Tabla8[Lugar Funciones Codigo])</f>
        <v>01.83.04.01.02</v>
      </c>
    </row>
    <row r="1120" spans="1:19" hidden="1">
      <c r="A1120" s="48" t="s">
        <v>2539</v>
      </c>
      <c r="B1120" s="48" t="s">
        <v>2131</v>
      </c>
      <c r="C1120" s="48" t="s">
        <v>2574</v>
      </c>
      <c r="D1120" s="48" t="str">
        <f>Tabla15[[#This Row],[cedula]]&amp;Tabla15[[#This Row],[prog]]&amp;LEFT(Tabla15[[#This Row],[TIPO]],3)</f>
        <v>0011931752713FIJ</v>
      </c>
      <c r="E1120" s="48" t="s">
        <v>1543</v>
      </c>
      <c r="F1120" s="48" t="s">
        <v>287</v>
      </c>
      <c r="G1120" s="48" t="s">
        <v>326</v>
      </c>
      <c r="H1120" s="48" t="s">
        <v>11</v>
      </c>
      <c r="I1120" s="73">
        <f>_xlfn.XLOOKUP(Tabla15[[#This Row],[cedula]],TCARRERA[CEDULA],TCARRERA[CATEGORIA DEL SERVIDOR],0)</f>
        <v>0</v>
      </c>
      <c r="J1120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0" s="48" t="str">
        <f>IF(ISTEXT(Tabla15[[#This Row],[CARRERA]]),Tabla15[[#This Row],[CARRERA]],Tabla15[[#This Row],[STATUS]])</f>
        <v>ESTATUTO SIMPLIFICADO</v>
      </c>
      <c r="L1120" s="57">
        <v>36000</v>
      </c>
      <c r="M1120" s="58"/>
      <c r="N1120" s="57">
        <v>1094.4000000000001</v>
      </c>
      <c r="O1120" s="57">
        <v>1033.2</v>
      </c>
      <c r="P1120" s="25">
        <f>Tabla15[[#This Row],[sbruto]]-Tabla15[[#This Row],[ISR]]-Tabla15[[#This Row],[SFS]]-Tabla15[[#This Row],[AFP]]-Tabla15[[#This Row],[sneto]]</f>
        <v>25</v>
      </c>
      <c r="Q1120" s="25">
        <v>33847.4</v>
      </c>
      <c r="R1120" s="48" t="str">
        <f>_xlfn.XLOOKUP(Tabla15[[#This Row],[cedula]],Tabla8[Numero Documento],Tabla8[Gen])</f>
        <v>F</v>
      </c>
      <c r="S1120" s="48" t="str">
        <f>_xlfn.XLOOKUP(Tabla15[[#This Row],[cedula]],Tabla8[Numero Documento],Tabla8[Lugar Funciones Codigo])</f>
        <v>01.83.04.01.02</v>
      </c>
    </row>
    <row r="1121" spans="1:19" hidden="1">
      <c r="A1121" s="48" t="s">
        <v>2539</v>
      </c>
      <c r="B1121" s="48" t="s">
        <v>1963</v>
      </c>
      <c r="C1121" s="48" t="s">
        <v>2574</v>
      </c>
      <c r="D1121" s="48" t="str">
        <f>Tabla15[[#This Row],[cedula]]&amp;Tabla15[[#This Row],[prog]]&amp;LEFT(Tabla15[[#This Row],[TIPO]],3)</f>
        <v>0540106937113FIJ</v>
      </c>
      <c r="E1121" s="48" t="s">
        <v>137</v>
      </c>
      <c r="F1121" s="48" t="s">
        <v>59</v>
      </c>
      <c r="G1121" s="48" t="s">
        <v>301</v>
      </c>
      <c r="H1121" s="48" t="s">
        <v>11</v>
      </c>
      <c r="I1121" s="73">
        <f>_xlfn.XLOOKUP(Tabla15[[#This Row],[cedula]],TCARRERA[CEDULA],TCARRERA[CATEGORIA DEL SERVIDOR],0)</f>
        <v>0</v>
      </c>
      <c r="J112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21" s="48" t="str">
        <f>IF(ISTEXT(Tabla15[[#This Row],[CARRERA]]),Tabla15[[#This Row],[CARRERA]],Tabla15[[#This Row],[STATUS]])</f>
        <v>FIJO</v>
      </c>
      <c r="L1121" s="57">
        <v>140000</v>
      </c>
      <c r="M1121" s="60">
        <v>20758.14</v>
      </c>
      <c r="N1121" s="57">
        <v>4256</v>
      </c>
      <c r="O1121" s="57">
        <v>4018</v>
      </c>
      <c r="P1121" s="25">
        <f>Tabla15[[#This Row],[sbruto]]-Tabla15[[#This Row],[ISR]]-Tabla15[[#This Row],[SFS]]-Tabla15[[#This Row],[AFP]]-Tabla15[[#This Row],[sneto]]</f>
        <v>3049.8999999999942</v>
      </c>
      <c r="Q1121" s="25">
        <v>107917.96</v>
      </c>
      <c r="R1121" s="48" t="str">
        <f>_xlfn.XLOOKUP(Tabla15[[#This Row],[cedula]],Tabla8[Numero Documento],Tabla8[Gen])</f>
        <v>M</v>
      </c>
      <c r="S1121" s="48" t="str">
        <f>_xlfn.XLOOKUP(Tabla15[[#This Row],[cedula]],Tabla8[Numero Documento],Tabla8[Lugar Funciones Codigo])</f>
        <v>01.83.04.01.03</v>
      </c>
    </row>
    <row r="1122" spans="1:19" hidden="1">
      <c r="A1122" s="48" t="s">
        <v>2539</v>
      </c>
      <c r="B1122" s="48" t="s">
        <v>1348</v>
      </c>
      <c r="C1122" s="48" t="s">
        <v>2574</v>
      </c>
      <c r="D1122" s="48" t="str">
        <f>Tabla15[[#This Row],[cedula]]&amp;Tabla15[[#This Row],[prog]]&amp;LEFT(Tabla15[[#This Row],[TIPO]],3)</f>
        <v>0010009236013FIJ</v>
      </c>
      <c r="E1122" s="48" t="s">
        <v>302</v>
      </c>
      <c r="F1122" s="48" t="s">
        <v>10</v>
      </c>
      <c r="G1122" s="48" t="s">
        <v>301</v>
      </c>
      <c r="H1122" s="48" t="s">
        <v>11</v>
      </c>
      <c r="I1122" s="73" t="str">
        <f>_xlfn.XLOOKUP(Tabla15[[#This Row],[cedula]],TCARRERA[CEDULA],TCARRERA[CATEGORIA DEL SERVIDOR],0)</f>
        <v>CARRERA ADMINISTRATIVA</v>
      </c>
      <c r="J1122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2" s="48" t="str">
        <f>IF(ISTEXT(Tabla15[[#This Row],[CARRERA]]),Tabla15[[#This Row],[CARRERA]],Tabla15[[#This Row],[STATUS]])</f>
        <v>CARRERA ADMINISTRATIVA</v>
      </c>
      <c r="L1122" s="57">
        <v>35000</v>
      </c>
      <c r="M1122" s="58"/>
      <c r="N1122" s="57">
        <v>1064</v>
      </c>
      <c r="O1122" s="57">
        <v>1004.5</v>
      </c>
      <c r="P1122" s="25">
        <f>Tabla15[[#This Row],[sbruto]]-Tabla15[[#This Row],[ISR]]-Tabla15[[#This Row],[SFS]]-Tabla15[[#This Row],[AFP]]-Tabla15[[#This Row],[sneto]]</f>
        <v>125</v>
      </c>
      <c r="Q1122" s="25">
        <v>32806.5</v>
      </c>
      <c r="R1122" s="48" t="str">
        <f>_xlfn.XLOOKUP(Tabla15[[#This Row],[cedula]],Tabla8[Numero Documento],Tabla8[Gen])</f>
        <v>F</v>
      </c>
      <c r="S1122" s="48" t="str">
        <f>_xlfn.XLOOKUP(Tabla15[[#This Row],[cedula]],Tabla8[Numero Documento],Tabla8[Lugar Funciones Codigo])</f>
        <v>01.83.04.01.03</v>
      </c>
    </row>
    <row r="1123" spans="1:19">
      <c r="A1123" s="48" t="s">
        <v>2538</v>
      </c>
      <c r="B1123" s="48" t="s">
        <v>2970</v>
      </c>
      <c r="C1123" s="48" t="s">
        <v>2570</v>
      </c>
      <c r="D1123" s="48" t="str">
        <f>Tabla15[[#This Row],[cedula]]&amp;Tabla15[[#This Row],[prog]]&amp;LEFT(Tabla15[[#This Row],[TIPO]],3)</f>
        <v>0010718748601TEM</v>
      </c>
      <c r="E1123" s="48" t="s">
        <v>2969</v>
      </c>
      <c r="F1123" s="48" t="s">
        <v>129</v>
      </c>
      <c r="G1123" s="48" t="s">
        <v>3294</v>
      </c>
      <c r="H1123" s="48" t="s">
        <v>2795</v>
      </c>
      <c r="I1123" s="73">
        <f>_xlfn.XLOOKUP(Tabla15[[#This Row],[cedula]],TCARRERA[CEDULA],TCARRERA[CATEGORIA DEL SERVIDOR],0)</f>
        <v>0</v>
      </c>
      <c r="J1123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3" s="48" t="str">
        <f>IF(ISTEXT(Tabla15[[#This Row],[CARRERA]]),Tabla15[[#This Row],[CARRERA]],Tabla15[[#This Row],[STATUS]])</f>
        <v>TEMPORALES</v>
      </c>
      <c r="L1123" s="57">
        <v>130000</v>
      </c>
      <c r="M1123" s="60">
        <v>19162.12</v>
      </c>
      <c r="N1123" s="57">
        <v>3952</v>
      </c>
      <c r="O1123" s="57">
        <v>3731</v>
      </c>
      <c r="P1123" s="25">
        <f>Tabla15[[#This Row],[sbruto]]-Tabla15[[#This Row],[ISR]]-Tabla15[[#This Row],[SFS]]-Tabla15[[#This Row],[AFP]]-Tabla15[[#This Row],[sneto]]</f>
        <v>25</v>
      </c>
      <c r="Q1123" s="25">
        <v>103129.88</v>
      </c>
      <c r="R1123" s="48" t="str">
        <f>_xlfn.XLOOKUP(Tabla15[[#This Row],[cedula]],Tabla8[Numero Documento],Tabla8[Gen])</f>
        <v>M</v>
      </c>
      <c r="S1123" s="48" t="str">
        <f>_xlfn.XLOOKUP(Tabla15[[#This Row],[cedula]],Tabla8[Numero Documento],Tabla8[Lugar Funciones Codigo])</f>
        <v>01.83.04.01.03.01</v>
      </c>
    </row>
    <row r="1124" spans="1:19" hidden="1">
      <c r="A1124" s="48" t="s">
        <v>2539</v>
      </c>
      <c r="B1124" s="48" t="s">
        <v>1177</v>
      </c>
      <c r="C1124" s="48" t="s">
        <v>2570</v>
      </c>
      <c r="D1124" s="48" t="str">
        <f>Tabla15[[#This Row],[cedula]]&amp;Tabla15[[#This Row],[prog]]&amp;LEFT(Tabla15[[#This Row],[TIPO]],3)</f>
        <v>0010276050101FIJ</v>
      </c>
      <c r="E1124" s="48" t="s">
        <v>818</v>
      </c>
      <c r="F1124" s="48" t="s">
        <v>761</v>
      </c>
      <c r="G1124" s="48" t="s">
        <v>819</v>
      </c>
      <c r="H1124" s="48" t="s">
        <v>11</v>
      </c>
      <c r="I1124" s="73" t="str">
        <f>_xlfn.XLOOKUP(Tabla15[[#This Row],[cedula]],TCARRERA[CEDULA],TCARRERA[CATEGORIA DEL SERVIDOR],0)</f>
        <v>CARRERA ADMINISTRATIVA</v>
      </c>
      <c r="J112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24" s="48" t="str">
        <f>IF(ISTEXT(Tabla15[[#This Row],[CARRERA]]),Tabla15[[#This Row],[CARRERA]],Tabla15[[#This Row],[STATUS]])</f>
        <v>CARRERA ADMINISTRATIVA</v>
      </c>
      <c r="L1124" s="57">
        <v>70000</v>
      </c>
      <c r="M1124" s="58">
        <v>4763.5</v>
      </c>
      <c r="N1124" s="57">
        <v>2128</v>
      </c>
      <c r="O1124" s="57">
        <v>2009</v>
      </c>
      <c r="P1124" s="25">
        <f>Tabla15[[#This Row],[sbruto]]-Tabla15[[#This Row],[ISR]]-Tabla15[[#This Row],[SFS]]-Tabla15[[#This Row],[AFP]]-Tabla15[[#This Row],[sneto]]</f>
        <v>3899.9000000000015</v>
      </c>
      <c r="Q1124" s="25">
        <v>57199.6</v>
      </c>
      <c r="R1124" s="48" t="str">
        <f>_xlfn.XLOOKUP(Tabla15[[#This Row],[cedula]],Tabla8[Numero Documento],Tabla8[Gen])</f>
        <v>F</v>
      </c>
      <c r="S1124" s="48" t="str">
        <f>_xlfn.XLOOKUP(Tabla15[[#This Row],[cedula]],Tabla8[Numero Documento],Tabla8[Lugar Funciones Codigo])</f>
        <v>01.83.05</v>
      </c>
    </row>
    <row r="1125" spans="1:19" hidden="1">
      <c r="A1125" s="48" t="s">
        <v>2539</v>
      </c>
      <c r="B1125" s="48" t="s">
        <v>1245</v>
      </c>
      <c r="C1125" s="48" t="s">
        <v>2570</v>
      </c>
      <c r="D1125" s="48" t="str">
        <f>Tabla15[[#This Row],[cedula]]&amp;Tabla15[[#This Row],[prog]]&amp;LEFT(Tabla15[[#This Row],[TIPO]],3)</f>
        <v>0490034781801FIJ</v>
      </c>
      <c r="E1125" s="48" t="s">
        <v>248</v>
      </c>
      <c r="F1125" s="48" t="s">
        <v>249</v>
      </c>
      <c r="G1125" s="48" t="s">
        <v>819</v>
      </c>
      <c r="H1125" s="48" t="s">
        <v>11</v>
      </c>
      <c r="I1125" s="73" t="str">
        <f>_xlfn.XLOOKUP(Tabla15[[#This Row],[cedula]],TCARRERA[CEDULA],TCARRERA[CATEGORIA DEL SERVIDOR],0)</f>
        <v>CARRERA ADMINISTRATIVA</v>
      </c>
      <c r="J112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25" s="48" t="str">
        <f>IF(ISTEXT(Tabla15[[#This Row],[CARRERA]]),Tabla15[[#This Row],[CARRERA]],Tabla15[[#This Row],[STATUS]])</f>
        <v>CARRERA ADMINISTRATIVA</v>
      </c>
      <c r="L1125" s="57">
        <v>50000</v>
      </c>
      <c r="M1125" s="60">
        <v>1854</v>
      </c>
      <c r="N1125" s="57">
        <v>1520</v>
      </c>
      <c r="O1125" s="57">
        <v>1435</v>
      </c>
      <c r="P1125" s="25">
        <f>Tabla15[[#This Row],[sbruto]]-Tabla15[[#This Row],[ISR]]-Tabla15[[#This Row],[SFS]]-Tabla15[[#This Row],[AFP]]-Tabla15[[#This Row],[sneto]]</f>
        <v>375</v>
      </c>
      <c r="Q1125" s="25">
        <v>44816</v>
      </c>
      <c r="R1125" s="48" t="str">
        <f>_xlfn.XLOOKUP(Tabla15[[#This Row],[cedula]],Tabla8[Numero Documento],Tabla8[Gen])</f>
        <v>F</v>
      </c>
      <c r="S1125" s="48" t="str">
        <f>_xlfn.XLOOKUP(Tabla15[[#This Row],[cedula]],Tabla8[Numero Documento],Tabla8[Lugar Funciones Codigo])</f>
        <v>01.83.05</v>
      </c>
    </row>
    <row r="1126" spans="1:19" hidden="1">
      <c r="A1126" s="48" t="s">
        <v>2539</v>
      </c>
      <c r="B1126" s="48" t="s">
        <v>1133</v>
      </c>
      <c r="C1126" s="48" t="s">
        <v>2570</v>
      </c>
      <c r="D1126" s="48" t="str">
        <f>Tabla15[[#This Row],[cedula]]&amp;Tabla15[[#This Row],[prog]]&amp;LEFT(Tabla15[[#This Row],[TIPO]],3)</f>
        <v>0490056358801FIJ</v>
      </c>
      <c r="E1126" s="48" t="s">
        <v>816</v>
      </c>
      <c r="F1126" s="48" t="s">
        <v>10</v>
      </c>
      <c r="G1126" s="48" t="s">
        <v>819</v>
      </c>
      <c r="H1126" s="48" t="s">
        <v>11</v>
      </c>
      <c r="I1126" s="73" t="str">
        <f>_xlfn.XLOOKUP(Tabla15[[#This Row],[cedula]],TCARRERA[CEDULA],TCARRERA[CATEGORIA DEL SERVIDOR],0)</f>
        <v>CARRERA ADMINISTRATIVA</v>
      </c>
      <c r="J112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6" s="48" t="str">
        <f>IF(ISTEXT(Tabla15[[#This Row],[CARRERA]]),Tabla15[[#This Row],[CARRERA]],Tabla15[[#This Row],[STATUS]])</f>
        <v>CARRERA ADMINISTRATIVA</v>
      </c>
      <c r="L1126" s="57">
        <v>45000</v>
      </c>
      <c r="M1126" s="58">
        <v>1148.33</v>
      </c>
      <c r="N1126" s="57">
        <v>1368</v>
      </c>
      <c r="O1126" s="57">
        <v>1291.5</v>
      </c>
      <c r="P1126" s="25">
        <f>Tabla15[[#This Row],[sbruto]]-Tabla15[[#This Row],[ISR]]-Tabla15[[#This Row],[SFS]]-Tabla15[[#This Row],[AFP]]-Tabla15[[#This Row],[sneto]]</f>
        <v>75</v>
      </c>
      <c r="Q1126" s="25">
        <v>41117.17</v>
      </c>
      <c r="R1126" s="48" t="str">
        <f>_xlfn.XLOOKUP(Tabla15[[#This Row],[cedula]],Tabla8[Numero Documento],Tabla8[Gen])</f>
        <v>F</v>
      </c>
      <c r="S1126" s="48" t="str">
        <f>_xlfn.XLOOKUP(Tabla15[[#This Row],[cedula]],Tabla8[Numero Documento],Tabla8[Lugar Funciones Codigo])</f>
        <v>01.83.05</v>
      </c>
    </row>
    <row r="1127" spans="1:19" hidden="1">
      <c r="A1127" s="48" t="s">
        <v>2539</v>
      </c>
      <c r="B1127" s="48" t="s">
        <v>1990</v>
      </c>
      <c r="C1127" s="48" t="s">
        <v>2570</v>
      </c>
      <c r="D1127" s="48" t="str">
        <f>Tabla15[[#This Row],[cedula]]&amp;Tabla15[[#This Row],[prog]]&amp;LEFT(Tabla15[[#This Row],[TIPO]],3)</f>
        <v>4023745052901FIJ</v>
      </c>
      <c r="E1127" s="48" t="s">
        <v>1617</v>
      </c>
      <c r="F1127" s="48" t="s">
        <v>32</v>
      </c>
      <c r="G1127" s="48" t="s">
        <v>819</v>
      </c>
      <c r="H1127" s="48" t="s">
        <v>11</v>
      </c>
      <c r="I1127" s="73">
        <f>_xlfn.XLOOKUP(Tabla15[[#This Row],[cedula]],TCARRERA[CEDULA],TCARRERA[CATEGORIA DEL SERVIDOR],0)</f>
        <v>0</v>
      </c>
      <c r="J1127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27" s="48" t="str">
        <f>IF(ISTEXT(Tabla15[[#This Row],[CARRERA]]),Tabla15[[#This Row],[CARRERA]],Tabla15[[#This Row],[STATUS]])</f>
        <v>FIJO</v>
      </c>
      <c r="L1127" s="57">
        <v>45000</v>
      </c>
      <c r="M1127" s="61">
        <v>1148.33</v>
      </c>
      <c r="N1127" s="57">
        <v>1368</v>
      </c>
      <c r="O1127" s="57">
        <v>1291.5</v>
      </c>
      <c r="P1127" s="25">
        <f>Tabla15[[#This Row],[sbruto]]-Tabla15[[#This Row],[ISR]]-Tabla15[[#This Row],[SFS]]-Tabla15[[#This Row],[AFP]]-Tabla15[[#This Row],[sneto]]</f>
        <v>25</v>
      </c>
      <c r="Q1127" s="25">
        <v>41167.17</v>
      </c>
      <c r="R1127" s="48" t="str">
        <f>_xlfn.XLOOKUP(Tabla15[[#This Row],[cedula]],Tabla8[Numero Documento],Tabla8[Gen])</f>
        <v>F</v>
      </c>
      <c r="S1127" s="48" t="str">
        <f>_xlfn.XLOOKUP(Tabla15[[#This Row],[cedula]],Tabla8[Numero Documento],Tabla8[Lugar Funciones Codigo])</f>
        <v>01.83.05</v>
      </c>
    </row>
    <row r="1128" spans="1:19">
      <c r="A1128" s="48" t="s">
        <v>2538</v>
      </c>
      <c r="B1128" s="48" t="s">
        <v>2958</v>
      </c>
      <c r="C1128" s="48" t="s">
        <v>2570</v>
      </c>
      <c r="D1128" s="48" t="str">
        <f>Tabla15[[#This Row],[cedula]]&amp;Tabla15[[#This Row],[prog]]&amp;LEFT(Tabla15[[#This Row],[TIPO]],3)</f>
        <v>0011479390401TEM</v>
      </c>
      <c r="E1128" s="48" t="s">
        <v>2957</v>
      </c>
      <c r="F1128" s="48" t="s">
        <v>192</v>
      </c>
      <c r="G1128" s="48" t="s">
        <v>819</v>
      </c>
      <c r="H1128" s="48" t="s">
        <v>2795</v>
      </c>
      <c r="I1128" s="73">
        <f>_xlfn.XLOOKUP(Tabla15[[#This Row],[cedula]],TCARRERA[CEDULA],TCARRERA[CATEGORIA DEL SERVIDOR],0)</f>
        <v>0</v>
      </c>
      <c r="J1128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8" s="48" t="str">
        <f>IF(ISTEXT(Tabla15[[#This Row],[CARRERA]]),Tabla15[[#This Row],[CARRERA]],Tabla15[[#This Row],[STATUS]])</f>
        <v>TEMPORALES</v>
      </c>
      <c r="L1128" s="57">
        <v>35000</v>
      </c>
      <c r="M1128" s="58"/>
      <c r="N1128" s="57">
        <v>1064</v>
      </c>
      <c r="O1128" s="57">
        <v>1004.5</v>
      </c>
      <c r="P1128" s="25">
        <f>Tabla15[[#This Row],[sbruto]]-Tabla15[[#This Row],[ISR]]-Tabla15[[#This Row],[SFS]]-Tabla15[[#This Row],[AFP]]-Tabla15[[#This Row],[sneto]]</f>
        <v>25</v>
      </c>
      <c r="Q1128" s="25">
        <v>32906.5</v>
      </c>
      <c r="R1128" s="48" t="str">
        <f>_xlfn.XLOOKUP(Tabla15[[#This Row],[cedula]],Tabla8[Numero Documento],Tabla8[Gen])</f>
        <v>M</v>
      </c>
      <c r="S1128" s="48" t="str">
        <f>_xlfn.XLOOKUP(Tabla15[[#This Row],[cedula]],Tabla8[Numero Documento],Tabla8[Lugar Funciones Codigo])</f>
        <v>01.83.05</v>
      </c>
    </row>
    <row r="1129" spans="1:19" hidden="1">
      <c r="A1129" s="48" t="s">
        <v>2539</v>
      </c>
      <c r="B1129" s="48" t="s">
        <v>1967</v>
      </c>
      <c r="C1129" s="48" t="s">
        <v>2570</v>
      </c>
      <c r="D1129" s="48" t="str">
        <f>Tabla15[[#This Row],[cedula]]&amp;Tabla15[[#This Row],[prog]]&amp;LEFT(Tabla15[[#This Row],[TIPO]],3)</f>
        <v>0560150269201FIJ</v>
      </c>
      <c r="E1129" s="48" t="s">
        <v>820</v>
      </c>
      <c r="F1129" s="48" t="s">
        <v>8</v>
      </c>
      <c r="G1129" s="48" t="s">
        <v>819</v>
      </c>
      <c r="H1129" s="48" t="s">
        <v>11</v>
      </c>
      <c r="I1129" s="73">
        <f>_xlfn.XLOOKUP(Tabla15[[#This Row],[cedula]],TCARRERA[CEDULA],TCARRERA[CATEGORIA DEL SERVIDOR],0)</f>
        <v>0</v>
      </c>
      <c r="J1129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9" s="48" t="str">
        <f>IF(ISTEXT(Tabla15[[#This Row],[CARRERA]]),Tabla15[[#This Row],[CARRERA]],Tabla15[[#This Row],[STATUS]])</f>
        <v>ESTATUTO SIMPLIFICADO</v>
      </c>
      <c r="L1129" s="57">
        <v>30000</v>
      </c>
      <c r="M1129" s="60"/>
      <c r="N1129" s="57">
        <v>912</v>
      </c>
      <c r="O1129" s="57">
        <v>861</v>
      </c>
      <c r="P1129" s="25">
        <f>Tabla15[[#This Row],[sbruto]]-Tabla15[[#This Row],[ISR]]-Tabla15[[#This Row],[SFS]]-Tabla15[[#This Row],[AFP]]-Tabla15[[#This Row],[sneto]]</f>
        <v>22589.61</v>
      </c>
      <c r="Q1129" s="25">
        <v>5637.39</v>
      </c>
      <c r="R1129" s="48" t="str">
        <f>_xlfn.XLOOKUP(Tabla15[[#This Row],[cedula]],Tabla8[Numero Documento],Tabla8[Gen])</f>
        <v>F</v>
      </c>
      <c r="S1129" s="48" t="str">
        <f>_xlfn.XLOOKUP(Tabla15[[#This Row],[cedula]],Tabla8[Numero Documento],Tabla8[Lugar Funciones Codigo])</f>
        <v>01.83.05</v>
      </c>
    </row>
    <row r="1130" spans="1:19">
      <c r="A1130" s="48" t="s">
        <v>2538</v>
      </c>
      <c r="B1130" s="48" t="s">
        <v>2379</v>
      </c>
      <c r="C1130" s="48" t="s">
        <v>2570</v>
      </c>
      <c r="D1130" s="48" t="str">
        <f>Tabla15[[#This Row],[cedula]]&amp;Tabla15[[#This Row],[prog]]&amp;LEFT(Tabla15[[#This Row],[TIPO]],3)</f>
        <v>2240005660601TEM</v>
      </c>
      <c r="E1130" s="48" t="s">
        <v>959</v>
      </c>
      <c r="F1130" s="48" t="s">
        <v>59</v>
      </c>
      <c r="G1130" s="48" t="s">
        <v>1739</v>
      </c>
      <c r="H1130" s="48" t="s">
        <v>2795</v>
      </c>
      <c r="I1130" s="73">
        <f>_xlfn.XLOOKUP(Tabla15[[#This Row],[cedula]],TCARRERA[CEDULA],TCARRERA[CATEGORIA DEL SERVIDOR],0)</f>
        <v>0</v>
      </c>
      <c r="J1130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0" s="48" t="str">
        <f>IF(ISTEXT(Tabla15[[#This Row],[CARRERA]]),Tabla15[[#This Row],[CARRERA]],Tabla15[[#This Row],[STATUS]])</f>
        <v>TEMPORALES</v>
      </c>
      <c r="L1130" s="57">
        <v>130000</v>
      </c>
      <c r="M1130" s="60">
        <v>19162.12</v>
      </c>
      <c r="N1130" s="57">
        <v>3952</v>
      </c>
      <c r="O1130" s="57">
        <v>3731</v>
      </c>
      <c r="P1130" s="25">
        <f>Tabla15[[#This Row],[sbruto]]-Tabla15[[#This Row],[ISR]]-Tabla15[[#This Row],[SFS]]-Tabla15[[#This Row],[AFP]]-Tabla15[[#This Row],[sneto]]</f>
        <v>33071</v>
      </c>
      <c r="Q1130" s="25">
        <v>70083.88</v>
      </c>
      <c r="R1130" s="48" t="str">
        <f>_xlfn.XLOOKUP(Tabla15[[#This Row],[cedula]],Tabla8[Numero Documento],Tabla8[Gen])</f>
        <v>M</v>
      </c>
      <c r="S1130" s="48" t="str">
        <f>_xlfn.XLOOKUP(Tabla15[[#This Row],[cedula]],Tabla8[Numero Documento],Tabla8[Lugar Funciones Codigo])</f>
        <v>01.83.05.00.01</v>
      </c>
    </row>
    <row r="1131" spans="1:19">
      <c r="A1131" s="48" t="s">
        <v>2538</v>
      </c>
      <c r="B1131" s="48" t="s">
        <v>2967</v>
      </c>
      <c r="C1131" s="48" t="s">
        <v>2570</v>
      </c>
      <c r="D1131" s="48" t="str">
        <f>Tabla15[[#This Row],[cedula]]&amp;Tabla15[[#This Row],[prog]]&amp;LEFT(Tabla15[[#This Row],[TIPO]],3)</f>
        <v>0010733129001TEM</v>
      </c>
      <c r="E1131" s="48" t="s">
        <v>2966</v>
      </c>
      <c r="F1131" s="48" t="s">
        <v>2968</v>
      </c>
      <c r="G1131" s="48" t="s">
        <v>1739</v>
      </c>
      <c r="H1131" s="48" t="s">
        <v>2795</v>
      </c>
      <c r="I1131" s="73">
        <f>_xlfn.XLOOKUP(Tabla15[[#This Row],[cedula]],TCARRERA[CEDULA],TCARRERA[CATEGORIA DEL SERVIDOR],0)</f>
        <v>0</v>
      </c>
      <c r="J1131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1" s="48" t="str">
        <f>IF(ISTEXT(Tabla15[[#This Row],[CARRERA]]),Tabla15[[#This Row],[CARRERA]],Tabla15[[#This Row],[STATUS]])</f>
        <v>TEMPORALES</v>
      </c>
      <c r="L1131" s="57">
        <v>70000</v>
      </c>
      <c r="M1131" s="57">
        <v>5368.48</v>
      </c>
      <c r="N1131" s="57">
        <v>2128</v>
      </c>
      <c r="O1131" s="57">
        <v>2009</v>
      </c>
      <c r="P1131" s="25">
        <f>Tabla15[[#This Row],[sbruto]]-Tabla15[[#This Row],[ISR]]-Tabla15[[#This Row],[SFS]]-Tabla15[[#This Row],[AFP]]-Tabla15[[#This Row],[sneto]]</f>
        <v>25.000000000007276</v>
      </c>
      <c r="Q1131" s="25">
        <v>60469.52</v>
      </c>
      <c r="R1131" s="48" t="str">
        <f>_xlfn.XLOOKUP(Tabla15[[#This Row],[cedula]],Tabla8[Numero Documento],Tabla8[Gen])</f>
        <v>M</v>
      </c>
      <c r="S1131" s="48" t="str">
        <f>_xlfn.XLOOKUP(Tabla15[[#This Row],[cedula]],Tabla8[Numero Documento],Tabla8[Lugar Funciones Codigo])</f>
        <v>01.83.05.00.01</v>
      </c>
    </row>
    <row r="1132" spans="1:19">
      <c r="A1132" s="48" t="s">
        <v>2538</v>
      </c>
      <c r="B1132" s="48" t="s">
        <v>3005</v>
      </c>
      <c r="C1132" s="48" t="s">
        <v>2570</v>
      </c>
      <c r="D1132" s="48" t="str">
        <f>Tabla15[[#This Row],[cedula]]&amp;Tabla15[[#This Row],[prog]]&amp;LEFT(Tabla15[[#This Row],[TIPO]],3)</f>
        <v>0011860015401TEM</v>
      </c>
      <c r="E1132" s="48" t="s">
        <v>3004</v>
      </c>
      <c r="F1132" s="48" t="s">
        <v>2653</v>
      </c>
      <c r="G1132" s="48" t="s">
        <v>1739</v>
      </c>
      <c r="H1132" s="48" t="s">
        <v>2795</v>
      </c>
      <c r="I1132" s="73">
        <f>_xlfn.XLOOKUP(Tabla15[[#This Row],[cedula]],TCARRERA[CEDULA],TCARRERA[CATEGORIA DEL SERVIDOR],0)</f>
        <v>0</v>
      </c>
      <c r="J1132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2" s="48" t="str">
        <f>IF(ISTEXT(Tabla15[[#This Row],[CARRERA]]),Tabla15[[#This Row],[CARRERA]],Tabla15[[#This Row],[STATUS]])</f>
        <v>TEMPORALES</v>
      </c>
      <c r="L1132" s="57">
        <v>65000</v>
      </c>
      <c r="M1132" s="60">
        <v>4427.58</v>
      </c>
      <c r="N1132" s="57">
        <v>1976</v>
      </c>
      <c r="O1132" s="57">
        <v>1865.5</v>
      </c>
      <c r="P1132" s="25">
        <f>Tabla15[[#This Row],[sbruto]]-Tabla15[[#This Row],[ISR]]-Tabla15[[#This Row],[SFS]]-Tabla15[[#This Row],[AFP]]-Tabla15[[#This Row],[sneto]]</f>
        <v>25</v>
      </c>
      <c r="Q1132" s="25">
        <v>56705.919999999998</v>
      </c>
      <c r="R1132" s="48" t="str">
        <f>_xlfn.XLOOKUP(Tabla15[[#This Row],[cedula]],Tabla8[Numero Documento],Tabla8[Gen])</f>
        <v>F</v>
      </c>
      <c r="S1132" s="48" t="str">
        <f>_xlfn.XLOOKUP(Tabla15[[#This Row],[cedula]],Tabla8[Numero Documento],Tabla8[Lugar Funciones Codigo])</f>
        <v>01.83.05.00.01</v>
      </c>
    </row>
    <row r="1133" spans="1:19">
      <c r="A1133" s="48" t="s">
        <v>2538</v>
      </c>
      <c r="B1133" s="48" t="s">
        <v>2922</v>
      </c>
      <c r="C1133" s="48" t="s">
        <v>2570</v>
      </c>
      <c r="D1133" s="48" t="str">
        <f>Tabla15[[#This Row],[cedula]]&amp;Tabla15[[#This Row],[prog]]&amp;LEFT(Tabla15[[#This Row],[TIPO]],3)</f>
        <v>0010066360801TEM</v>
      </c>
      <c r="E1133" s="48" t="s">
        <v>2921</v>
      </c>
      <c r="F1133" s="48" t="s">
        <v>59</v>
      </c>
      <c r="G1133" s="48" t="s">
        <v>3316</v>
      </c>
      <c r="H1133" s="48" t="s">
        <v>2795</v>
      </c>
      <c r="I1133" s="73">
        <f>_xlfn.XLOOKUP(Tabla15[[#This Row],[cedula]],TCARRERA[CEDULA],TCARRERA[CATEGORIA DEL SERVIDOR],0)</f>
        <v>0</v>
      </c>
      <c r="J1133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3" s="48" t="str">
        <f>IF(ISTEXT(Tabla15[[#This Row],[CARRERA]]),Tabla15[[#This Row],[CARRERA]],Tabla15[[#This Row],[STATUS]])</f>
        <v>TEMPORALES</v>
      </c>
      <c r="L1133" s="57">
        <v>145000</v>
      </c>
      <c r="M1133" s="60">
        <v>22690.49</v>
      </c>
      <c r="N1133" s="60">
        <v>4408</v>
      </c>
      <c r="O1133" s="60">
        <v>4161.5</v>
      </c>
      <c r="P1133" s="25">
        <f>Tabla15[[#This Row],[sbruto]]-Tabla15[[#This Row],[ISR]]-Tabla15[[#This Row],[SFS]]-Tabla15[[#This Row],[AFP]]-Tabla15[[#This Row],[sneto]]</f>
        <v>25</v>
      </c>
      <c r="Q1133" s="25">
        <v>113715.01</v>
      </c>
      <c r="R1133" s="48" t="str">
        <f>_xlfn.XLOOKUP(Tabla15[[#This Row],[cedula]],Tabla8[Numero Documento],Tabla8[Gen])</f>
        <v>M</v>
      </c>
      <c r="S1133" s="48" t="str">
        <f>_xlfn.XLOOKUP(Tabla15[[#This Row],[cedula]],Tabla8[Numero Documento],Tabla8[Lugar Funciones Codigo])</f>
        <v>01.83.05.00.02</v>
      </c>
    </row>
    <row r="1134" spans="1:19" hidden="1">
      <c r="A1134" s="48" t="s">
        <v>2539</v>
      </c>
      <c r="B1134" s="48" t="s">
        <v>2276</v>
      </c>
      <c r="C1134" s="48" t="s">
        <v>2574</v>
      </c>
      <c r="D1134" s="48" t="str">
        <f>Tabla15[[#This Row],[cedula]]&amp;Tabla15[[#This Row],[prog]]&amp;LEFT(Tabla15[[#This Row],[TIPO]],3)</f>
        <v>0011513673113FIJ</v>
      </c>
      <c r="E1134" s="48" t="s">
        <v>131</v>
      </c>
      <c r="F1134" s="48" t="s">
        <v>59</v>
      </c>
      <c r="G1134" s="48" t="s">
        <v>106</v>
      </c>
      <c r="H1134" s="48" t="s">
        <v>11</v>
      </c>
      <c r="I1134" s="73">
        <f>_xlfn.XLOOKUP(Tabla15[[#This Row],[cedula]],TCARRERA[CEDULA],TCARRERA[CATEGORIA DEL SERVIDOR],0)</f>
        <v>0</v>
      </c>
      <c r="J113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34" s="48" t="str">
        <f>IF(ISTEXT(Tabla15[[#This Row],[CARRERA]]),Tabla15[[#This Row],[CARRERA]],Tabla15[[#This Row],[STATUS]])</f>
        <v>FIJO</v>
      </c>
      <c r="L1134" s="57">
        <v>130000</v>
      </c>
      <c r="M1134" s="60">
        <v>18784.009999999998</v>
      </c>
      <c r="N1134" s="57">
        <v>3952</v>
      </c>
      <c r="O1134" s="57">
        <v>3731</v>
      </c>
      <c r="P1134" s="25">
        <f>Tabla15[[#This Row],[sbruto]]-Tabla15[[#This Row],[ISR]]-Tabla15[[#This Row],[SFS]]-Tabla15[[#This Row],[AFP]]-Tabla15[[#This Row],[sneto]]</f>
        <v>1537.4500000000116</v>
      </c>
      <c r="Q1134" s="25">
        <v>101995.54</v>
      </c>
      <c r="R1134" s="48" t="str">
        <f>_xlfn.XLOOKUP(Tabla15[[#This Row],[cedula]],Tabla8[Numero Documento],Tabla8[Gen])</f>
        <v>M</v>
      </c>
      <c r="S1134" s="48" t="str">
        <f>_xlfn.XLOOKUP(Tabla15[[#This Row],[cedula]],Tabla8[Numero Documento],Tabla8[Lugar Funciones Codigo])</f>
        <v>01.83.05.00.03</v>
      </c>
    </row>
    <row r="1135" spans="1:19">
      <c r="A1135" s="48" t="s">
        <v>2538</v>
      </c>
      <c r="B1135" s="48" t="s">
        <v>2937</v>
      </c>
      <c r="C1135" s="48" t="s">
        <v>2570</v>
      </c>
      <c r="D1135" s="48" t="str">
        <f>Tabla15[[#This Row],[cedula]]&amp;Tabla15[[#This Row],[prog]]&amp;LEFT(Tabla15[[#This Row],[TIPO]],3)</f>
        <v>0010002802601TEM</v>
      </c>
      <c r="E1135" s="48" t="s">
        <v>2936</v>
      </c>
      <c r="F1135" s="48" t="s">
        <v>192</v>
      </c>
      <c r="G1135" s="48" t="s">
        <v>106</v>
      </c>
      <c r="H1135" s="48" t="s">
        <v>2795</v>
      </c>
      <c r="I1135" s="73">
        <f>_xlfn.XLOOKUP(Tabla15[[#This Row],[cedula]],TCARRERA[CEDULA],TCARRERA[CATEGORIA DEL SERVIDOR],0)</f>
        <v>0</v>
      </c>
      <c r="J113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5" s="48" t="str">
        <f>IF(ISTEXT(Tabla15[[#This Row],[CARRERA]]),Tabla15[[#This Row],[CARRERA]],Tabla15[[#This Row],[STATUS]])</f>
        <v>TEMPORALES</v>
      </c>
      <c r="L1135" s="57">
        <v>50000</v>
      </c>
      <c r="M1135" s="61">
        <v>1854</v>
      </c>
      <c r="N1135" s="60">
        <v>1520</v>
      </c>
      <c r="O1135" s="60">
        <v>1435</v>
      </c>
      <c r="P1135" s="25">
        <f>Tabla15[[#This Row],[sbruto]]-Tabla15[[#This Row],[ISR]]-Tabla15[[#This Row],[SFS]]-Tabla15[[#This Row],[AFP]]-Tabla15[[#This Row],[sneto]]</f>
        <v>25</v>
      </c>
      <c r="Q1135" s="25">
        <v>45166</v>
      </c>
      <c r="R1135" s="48" t="str">
        <f>_xlfn.XLOOKUP(Tabla15[[#This Row],[cedula]],Tabla8[Numero Documento],Tabla8[Gen])</f>
        <v>M</v>
      </c>
      <c r="S1135" s="48" t="str">
        <f>_xlfn.XLOOKUP(Tabla15[[#This Row],[cedula]],Tabla8[Numero Documento],Tabla8[Lugar Funciones Codigo])</f>
        <v>01.83.05.00.03</v>
      </c>
    </row>
    <row r="1136" spans="1:19">
      <c r="A1136" s="48" t="s">
        <v>2538</v>
      </c>
      <c r="B1136" s="48" t="s">
        <v>2295</v>
      </c>
      <c r="C1136" s="48" t="s">
        <v>2570</v>
      </c>
      <c r="D1136" s="48" t="str">
        <f>Tabla15[[#This Row],[cedula]]&amp;Tabla15[[#This Row],[prog]]&amp;LEFT(Tabla15[[#This Row],[TIPO]],3)</f>
        <v>4022204704101TEM</v>
      </c>
      <c r="E1136" s="48" t="s">
        <v>1728</v>
      </c>
      <c r="F1136" s="48" t="s">
        <v>1700</v>
      </c>
      <c r="G1136" s="48" t="s">
        <v>106</v>
      </c>
      <c r="H1136" s="48" t="s">
        <v>2795</v>
      </c>
      <c r="I1136" s="73">
        <f>_xlfn.XLOOKUP(Tabla15[[#This Row],[cedula]],TCARRERA[CEDULA],TCARRERA[CATEGORIA DEL SERVIDOR],0)</f>
        <v>0</v>
      </c>
      <c r="J1136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6" s="48" t="str">
        <f>IF(ISTEXT(Tabla15[[#This Row],[CARRERA]]),Tabla15[[#This Row],[CARRERA]],Tabla15[[#This Row],[STATUS]])</f>
        <v>TEMPORALES</v>
      </c>
      <c r="L1136" s="57">
        <v>45000</v>
      </c>
      <c r="M1136" s="60">
        <v>1148.33</v>
      </c>
      <c r="N1136" s="57">
        <v>1368</v>
      </c>
      <c r="O1136" s="57">
        <v>1291.5</v>
      </c>
      <c r="P1136" s="25">
        <f>Tabla15[[#This Row],[sbruto]]-Tabla15[[#This Row],[ISR]]-Tabla15[[#This Row],[SFS]]-Tabla15[[#This Row],[AFP]]-Tabla15[[#This Row],[sneto]]</f>
        <v>1421</v>
      </c>
      <c r="Q1136" s="25">
        <v>39771.17</v>
      </c>
      <c r="R1136" s="48" t="str">
        <f>_xlfn.XLOOKUP(Tabla15[[#This Row],[cedula]],Tabla8[Numero Documento],Tabla8[Gen])</f>
        <v>M</v>
      </c>
      <c r="S1136" s="48" t="str">
        <f>_xlfn.XLOOKUP(Tabla15[[#This Row],[cedula]],Tabla8[Numero Documento],Tabla8[Lugar Funciones Codigo])</f>
        <v>01.83.05.00.03</v>
      </c>
    </row>
    <row r="1137" spans="1:19">
      <c r="A1137" s="48" t="s">
        <v>2538</v>
      </c>
      <c r="B1137" s="48" t="s">
        <v>3071</v>
      </c>
      <c r="C1137" s="48" t="s">
        <v>2570</v>
      </c>
      <c r="D1137" s="48" t="str">
        <f>Tabla15[[#This Row],[cedula]]&amp;Tabla15[[#This Row],[prog]]&amp;LEFT(Tabla15[[#This Row],[TIPO]],3)</f>
        <v>0010067598201TEM</v>
      </c>
      <c r="E1137" s="48" t="s">
        <v>3070</v>
      </c>
      <c r="F1137" s="48" t="s">
        <v>256</v>
      </c>
      <c r="G1137" s="48" t="s">
        <v>106</v>
      </c>
      <c r="H1137" s="48" t="s">
        <v>2795</v>
      </c>
      <c r="I1137" s="73">
        <f>_xlfn.XLOOKUP(Tabla15[[#This Row],[cedula]],TCARRERA[CEDULA],TCARRERA[CATEGORIA DEL SERVIDOR],0)</f>
        <v>0</v>
      </c>
      <c r="J1137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7" s="48" t="str">
        <f>IF(ISTEXT(Tabla15[[#This Row],[CARRERA]]),Tabla15[[#This Row],[CARRERA]],Tabla15[[#This Row],[STATUS]])</f>
        <v>TEMPORALES</v>
      </c>
      <c r="L1137" s="57">
        <v>45000</v>
      </c>
      <c r="M1137" s="58">
        <v>1148.33</v>
      </c>
      <c r="N1137" s="57">
        <v>1368</v>
      </c>
      <c r="O1137" s="57">
        <v>1291.5</v>
      </c>
      <c r="P1137" s="25">
        <f>Tabla15[[#This Row],[sbruto]]-Tabla15[[#This Row],[ISR]]-Tabla15[[#This Row],[SFS]]-Tabla15[[#This Row],[AFP]]-Tabla15[[#This Row],[sneto]]</f>
        <v>25</v>
      </c>
      <c r="Q1137" s="25">
        <v>41167.17</v>
      </c>
      <c r="R1137" s="48" t="str">
        <f>_xlfn.XLOOKUP(Tabla15[[#This Row],[cedula]],Tabla8[Numero Documento],Tabla8[Gen])</f>
        <v>M</v>
      </c>
      <c r="S1137" s="48" t="str">
        <f>_xlfn.XLOOKUP(Tabla15[[#This Row],[cedula]],Tabla8[Numero Documento],Tabla8[Lugar Funciones Codigo])</f>
        <v>01.83.05.00.03</v>
      </c>
    </row>
    <row r="1138" spans="1:19" hidden="1">
      <c r="A1138" s="48" t="s">
        <v>2539</v>
      </c>
      <c r="B1138" s="48" t="s">
        <v>2275</v>
      </c>
      <c r="C1138" s="48" t="s">
        <v>2574</v>
      </c>
      <c r="D1138" s="48" t="str">
        <f>Tabla15[[#This Row],[cedula]]&amp;Tabla15[[#This Row],[prog]]&amp;LEFT(Tabla15[[#This Row],[TIPO]],3)</f>
        <v>2250088956713FIJ</v>
      </c>
      <c r="E1138" s="48" t="s">
        <v>1367</v>
      </c>
      <c r="F1138" s="48" t="s">
        <v>32</v>
      </c>
      <c r="G1138" s="48" t="s">
        <v>106</v>
      </c>
      <c r="H1138" s="48" t="s">
        <v>11</v>
      </c>
      <c r="I1138" s="73">
        <f>_xlfn.XLOOKUP(Tabla15[[#This Row],[cedula]],TCARRERA[CEDULA],TCARRERA[CATEGORIA DEL SERVIDOR],0)</f>
        <v>0</v>
      </c>
      <c r="J113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38" s="48" t="str">
        <f>IF(ISTEXT(Tabla15[[#This Row],[CARRERA]]),Tabla15[[#This Row],[CARRERA]],Tabla15[[#This Row],[STATUS]])</f>
        <v>FIJO</v>
      </c>
      <c r="L1138" s="57">
        <v>40000</v>
      </c>
      <c r="M1138" s="60">
        <v>442.65</v>
      </c>
      <c r="N1138" s="57">
        <v>1216</v>
      </c>
      <c r="O1138" s="57">
        <v>1148</v>
      </c>
      <c r="P1138" s="25">
        <f>Tabla15[[#This Row],[sbruto]]-Tabla15[[#This Row],[ISR]]-Tabla15[[#This Row],[SFS]]-Tabla15[[#This Row],[AFP]]-Tabla15[[#This Row],[sneto]]</f>
        <v>4171</v>
      </c>
      <c r="Q1138" s="25">
        <v>33022.35</v>
      </c>
      <c r="R1138" s="48" t="str">
        <f>_xlfn.XLOOKUP(Tabla15[[#This Row],[cedula]],Tabla8[Numero Documento],Tabla8[Gen])</f>
        <v>F</v>
      </c>
      <c r="S1138" s="48" t="str">
        <f>_xlfn.XLOOKUP(Tabla15[[#This Row],[cedula]],Tabla8[Numero Documento],Tabla8[Lugar Funciones Codigo])</f>
        <v>01.83.05.00.03</v>
      </c>
    </row>
    <row r="1139" spans="1:19" hidden="1">
      <c r="A1139" s="48" t="s">
        <v>2539</v>
      </c>
      <c r="B1139" s="48" t="s">
        <v>2278</v>
      </c>
      <c r="C1139" s="48" t="s">
        <v>2574</v>
      </c>
      <c r="D1139" s="48" t="str">
        <f>Tabla15[[#This Row],[cedula]]&amp;Tabla15[[#This Row],[prog]]&amp;LEFT(Tabla15[[#This Row],[TIPO]],3)</f>
        <v>0270000657613FIJ</v>
      </c>
      <c r="E1139" s="48" t="s">
        <v>198</v>
      </c>
      <c r="F1139" s="48" t="s">
        <v>199</v>
      </c>
      <c r="G1139" s="48" t="s">
        <v>106</v>
      </c>
      <c r="H1139" s="48" t="s">
        <v>11</v>
      </c>
      <c r="I1139" s="73">
        <f>_xlfn.XLOOKUP(Tabla15[[#This Row],[cedula]],TCARRERA[CEDULA],TCARRERA[CATEGORIA DEL SERVIDOR],0)</f>
        <v>0</v>
      </c>
      <c r="J1139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39" s="48" t="str">
        <f>IF(ISTEXT(Tabla15[[#This Row],[CARRERA]]),Tabla15[[#This Row],[CARRERA]],Tabla15[[#This Row],[STATUS]])</f>
        <v>FIJO</v>
      </c>
      <c r="L1139" s="57">
        <v>40000</v>
      </c>
      <c r="M1139" s="57">
        <v>442.65</v>
      </c>
      <c r="N1139" s="57">
        <v>1216</v>
      </c>
      <c r="O1139" s="57">
        <v>1148</v>
      </c>
      <c r="P1139" s="25">
        <f>Tabla15[[#This Row],[sbruto]]-Tabla15[[#This Row],[ISR]]-Tabla15[[#This Row],[SFS]]-Tabla15[[#This Row],[AFP]]-Tabla15[[#This Row],[sneto]]</f>
        <v>9651.73</v>
      </c>
      <c r="Q1139" s="25">
        <v>27541.62</v>
      </c>
      <c r="R1139" s="48" t="str">
        <f>_xlfn.XLOOKUP(Tabla15[[#This Row],[cedula]],Tabla8[Numero Documento],Tabla8[Gen])</f>
        <v>F</v>
      </c>
      <c r="S1139" s="48" t="str">
        <f>_xlfn.XLOOKUP(Tabla15[[#This Row],[cedula]],Tabla8[Numero Documento],Tabla8[Lugar Funciones Codigo])</f>
        <v>01.83.05.00.03</v>
      </c>
    </row>
    <row r="1140" spans="1:19">
      <c r="A1140" s="48" t="s">
        <v>2538</v>
      </c>
      <c r="B1140" s="48" t="s">
        <v>2355</v>
      </c>
      <c r="C1140" s="48" t="s">
        <v>2570</v>
      </c>
      <c r="D1140" s="48" t="str">
        <f>Tabla15[[#This Row],[cedula]]&amp;Tabla15[[#This Row],[prog]]&amp;LEFT(Tabla15[[#This Row],[TIPO]],3)</f>
        <v>0010870384401TEM</v>
      </c>
      <c r="E1140" s="48" t="s">
        <v>1645</v>
      </c>
      <c r="F1140" s="48" t="s">
        <v>535</v>
      </c>
      <c r="G1140" s="48" t="s">
        <v>106</v>
      </c>
      <c r="H1140" s="48" t="s">
        <v>2795</v>
      </c>
      <c r="I1140" s="73">
        <f>_xlfn.XLOOKUP(Tabla15[[#This Row],[cedula]],TCARRERA[CEDULA],TCARRERA[CATEGORIA DEL SERVIDOR],0)</f>
        <v>0</v>
      </c>
      <c r="J1140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0" s="48" t="str">
        <f>IF(ISTEXT(Tabla15[[#This Row],[CARRERA]]),Tabla15[[#This Row],[CARRERA]],Tabla15[[#This Row],[STATUS]])</f>
        <v>TEMPORALES</v>
      </c>
      <c r="L1140" s="57">
        <v>36000</v>
      </c>
      <c r="M1140" s="60"/>
      <c r="N1140" s="57">
        <v>1094.4000000000001</v>
      </c>
      <c r="O1140" s="57">
        <v>1033.2</v>
      </c>
      <c r="P1140" s="25">
        <f>Tabla15[[#This Row],[sbruto]]-Tabla15[[#This Row],[ISR]]-Tabla15[[#This Row],[SFS]]-Tabla15[[#This Row],[AFP]]-Tabla15[[#This Row],[sneto]]</f>
        <v>7434.4000000000015</v>
      </c>
      <c r="Q1140" s="25">
        <v>26438</v>
      </c>
      <c r="R1140" s="48" t="str">
        <f>_xlfn.XLOOKUP(Tabla15[[#This Row],[cedula]],Tabla8[Numero Documento],Tabla8[Gen])</f>
        <v>M</v>
      </c>
      <c r="S1140" s="48" t="str">
        <f>_xlfn.XLOOKUP(Tabla15[[#This Row],[cedula]],Tabla8[Numero Documento],Tabla8[Lugar Funciones Codigo])</f>
        <v>01.83.05.00.03</v>
      </c>
    </row>
    <row r="1141" spans="1:19" hidden="1">
      <c r="A1141" s="48" t="s">
        <v>2539</v>
      </c>
      <c r="B1141" s="48" t="s">
        <v>2272</v>
      </c>
      <c r="C1141" s="48" t="s">
        <v>2574</v>
      </c>
      <c r="D1141" s="48" t="str">
        <f>Tabla15[[#This Row],[cedula]]&amp;Tabla15[[#This Row],[prog]]&amp;LEFT(Tabla15[[#This Row],[TIPO]],3)</f>
        <v>0010203969013FIJ</v>
      </c>
      <c r="E1141" s="48" t="s">
        <v>118</v>
      </c>
      <c r="F1141" s="48" t="s">
        <v>119</v>
      </c>
      <c r="G1141" s="48" t="s">
        <v>106</v>
      </c>
      <c r="H1141" s="48" t="s">
        <v>11</v>
      </c>
      <c r="I1141" s="73">
        <f>_xlfn.XLOOKUP(Tabla15[[#This Row],[cedula]],TCARRERA[CEDULA],TCARRERA[CATEGORIA DEL SERVIDOR],0)</f>
        <v>0</v>
      </c>
      <c r="J114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41" s="48" t="str">
        <f>IF(ISTEXT(Tabla15[[#This Row],[CARRERA]]),Tabla15[[#This Row],[CARRERA]],Tabla15[[#This Row],[STATUS]])</f>
        <v>FIJO</v>
      </c>
      <c r="L1141" s="57">
        <v>35000</v>
      </c>
      <c r="M1141" s="61"/>
      <c r="N1141" s="57">
        <v>1064</v>
      </c>
      <c r="O1141" s="57">
        <v>1004.5</v>
      </c>
      <c r="P1141" s="25">
        <f>Tabla15[[#This Row],[sbruto]]-Tabla15[[#This Row],[ISR]]-Tabla15[[#This Row],[SFS]]-Tabla15[[#This Row],[AFP]]-Tabla15[[#This Row],[sneto]]</f>
        <v>425</v>
      </c>
      <c r="Q1141" s="25">
        <v>32506.5</v>
      </c>
      <c r="R1141" s="48" t="str">
        <f>_xlfn.XLOOKUP(Tabla15[[#This Row],[cedula]],Tabla8[Numero Documento],Tabla8[Gen])</f>
        <v>M</v>
      </c>
      <c r="S1141" s="48" t="str">
        <f>_xlfn.XLOOKUP(Tabla15[[#This Row],[cedula]],Tabla8[Numero Documento],Tabla8[Lugar Funciones Codigo])</f>
        <v>01.83.05.00.03</v>
      </c>
    </row>
    <row r="1142" spans="1:19">
      <c r="A1142" s="48" t="s">
        <v>2538</v>
      </c>
      <c r="B1142" s="48" t="s">
        <v>3093</v>
      </c>
      <c r="C1142" s="48" t="s">
        <v>2570</v>
      </c>
      <c r="D1142" s="48" t="str">
        <f>Tabla15[[#This Row],[cedula]]&amp;Tabla15[[#This Row],[prog]]&amp;LEFT(Tabla15[[#This Row],[TIPO]],3)</f>
        <v>0011694582501TEM</v>
      </c>
      <c r="E1142" s="48" t="s">
        <v>3092</v>
      </c>
      <c r="F1142" s="48" t="s">
        <v>192</v>
      </c>
      <c r="G1142" s="48" t="s">
        <v>106</v>
      </c>
      <c r="H1142" s="48" t="s">
        <v>2795</v>
      </c>
      <c r="I1142" s="73">
        <f>_xlfn.XLOOKUP(Tabla15[[#This Row],[cedula]],TCARRERA[CEDULA],TCARRERA[CATEGORIA DEL SERVIDOR],0)</f>
        <v>0</v>
      </c>
      <c r="J1142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2" s="48" t="str">
        <f>IF(ISTEXT(Tabla15[[#This Row],[CARRERA]]),Tabla15[[#This Row],[CARRERA]],Tabla15[[#This Row],[STATUS]])</f>
        <v>TEMPORALES</v>
      </c>
      <c r="L1142" s="57">
        <v>35000</v>
      </c>
      <c r="M1142" s="61"/>
      <c r="N1142" s="57">
        <v>1064</v>
      </c>
      <c r="O1142" s="57">
        <v>1004.5</v>
      </c>
      <c r="P1142" s="25">
        <f>Tabla15[[#This Row],[sbruto]]-Tabla15[[#This Row],[ISR]]-Tabla15[[#This Row],[SFS]]-Tabla15[[#This Row],[AFP]]-Tabla15[[#This Row],[sneto]]</f>
        <v>25</v>
      </c>
      <c r="Q1142" s="25">
        <v>32906.5</v>
      </c>
      <c r="R1142" s="48" t="str">
        <f>_xlfn.XLOOKUP(Tabla15[[#This Row],[cedula]],Tabla8[Numero Documento],Tabla8[Gen])</f>
        <v>M</v>
      </c>
      <c r="S1142" s="48" t="str">
        <f>_xlfn.XLOOKUP(Tabla15[[#This Row],[cedula]],Tabla8[Numero Documento],Tabla8[Lugar Funciones Codigo])</f>
        <v>01.83.05.00.03</v>
      </c>
    </row>
    <row r="1143" spans="1:19" hidden="1">
      <c r="A1143" s="48" t="s">
        <v>2539</v>
      </c>
      <c r="B1143" s="48" t="s">
        <v>2270</v>
      </c>
      <c r="C1143" s="48" t="s">
        <v>2574</v>
      </c>
      <c r="D1143" s="48" t="str">
        <f>Tabla15[[#This Row],[cedula]]&amp;Tabla15[[#This Row],[prog]]&amp;LEFT(Tabla15[[#This Row],[TIPO]],3)</f>
        <v>0010435989813FIJ</v>
      </c>
      <c r="E1143" s="48" t="s">
        <v>105</v>
      </c>
      <c r="F1143" s="48" t="s">
        <v>107</v>
      </c>
      <c r="G1143" s="48" t="s">
        <v>106</v>
      </c>
      <c r="H1143" s="48" t="s">
        <v>11</v>
      </c>
      <c r="I1143" s="73">
        <f>_xlfn.XLOOKUP(Tabla15[[#This Row],[cedula]],TCARRERA[CEDULA],TCARRERA[CATEGORIA DEL SERVIDOR],0)</f>
        <v>0</v>
      </c>
      <c r="J114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43" s="48" t="str">
        <f>IF(ISTEXT(Tabla15[[#This Row],[CARRERA]]),Tabla15[[#This Row],[CARRERA]],Tabla15[[#This Row],[STATUS]])</f>
        <v>FIJO</v>
      </c>
      <c r="L1143" s="57">
        <v>30000</v>
      </c>
      <c r="M1143" s="57"/>
      <c r="N1143" s="57">
        <v>912</v>
      </c>
      <c r="O1143" s="57">
        <v>861</v>
      </c>
      <c r="P1143" s="25">
        <f>Tabla15[[#This Row],[sbruto]]-Tabla15[[#This Row],[ISR]]-Tabla15[[#This Row],[SFS]]-Tabla15[[#This Row],[AFP]]-Tabla15[[#This Row],[sneto]]</f>
        <v>2741.7700000000004</v>
      </c>
      <c r="Q1143" s="25">
        <v>25485.23</v>
      </c>
      <c r="R1143" s="48" t="str">
        <f>_xlfn.XLOOKUP(Tabla15[[#This Row],[cedula]],Tabla8[Numero Documento],Tabla8[Gen])</f>
        <v>M</v>
      </c>
      <c r="S1143" s="48" t="str">
        <f>_xlfn.XLOOKUP(Tabla15[[#This Row],[cedula]],Tabla8[Numero Documento],Tabla8[Lugar Funciones Codigo])</f>
        <v>01.83.05.00.03</v>
      </c>
    </row>
    <row r="1144" spans="1:19" hidden="1">
      <c r="A1144" s="48" t="s">
        <v>2539</v>
      </c>
      <c r="B1144" s="48" t="s">
        <v>1359</v>
      </c>
      <c r="C1144" s="48" t="s">
        <v>2574</v>
      </c>
      <c r="D1144" s="48" t="str">
        <f>Tabla15[[#This Row],[cedula]]&amp;Tabla15[[#This Row],[prog]]&amp;LEFT(Tabla15[[#This Row],[TIPO]],3)</f>
        <v>0011061893113FIJ</v>
      </c>
      <c r="E1144" s="48" t="s">
        <v>109</v>
      </c>
      <c r="F1144" s="48" t="s">
        <v>110</v>
      </c>
      <c r="G1144" s="48" t="s">
        <v>106</v>
      </c>
      <c r="H1144" s="48" t="s">
        <v>11</v>
      </c>
      <c r="I1144" s="73" t="str">
        <f>_xlfn.XLOOKUP(Tabla15[[#This Row],[cedula]],TCARRERA[CEDULA],TCARRERA[CATEGORIA DEL SERVIDOR],0)</f>
        <v>CARRERA ADMINISTRATIVA</v>
      </c>
      <c r="J1144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4" s="48" t="str">
        <f>IF(ISTEXT(Tabla15[[#This Row],[CARRERA]]),Tabla15[[#This Row],[CARRERA]],Tabla15[[#This Row],[STATUS]])</f>
        <v>CARRERA ADMINISTRATIVA</v>
      </c>
      <c r="L1144" s="57">
        <v>30000</v>
      </c>
      <c r="M1144" s="57"/>
      <c r="N1144" s="57">
        <v>912</v>
      </c>
      <c r="O1144" s="57">
        <v>861</v>
      </c>
      <c r="P1144" s="25">
        <f>Tabla15[[#This Row],[sbruto]]-Tabla15[[#This Row],[ISR]]-Tabla15[[#This Row],[SFS]]-Tabla15[[#This Row],[AFP]]-Tabla15[[#This Row],[sneto]]</f>
        <v>1321</v>
      </c>
      <c r="Q1144" s="25">
        <v>26906</v>
      </c>
      <c r="R1144" s="48" t="str">
        <f>_xlfn.XLOOKUP(Tabla15[[#This Row],[cedula]],Tabla8[Numero Documento],Tabla8[Gen])</f>
        <v>M</v>
      </c>
      <c r="S1144" s="48" t="str">
        <f>_xlfn.XLOOKUP(Tabla15[[#This Row],[cedula]],Tabla8[Numero Documento],Tabla8[Lugar Funciones Codigo])</f>
        <v>01.83.05.00.03</v>
      </c>
    </row>
    <row r="1145" spans="1:19" hidden="1">
      <c r="A1145" s="48" t="s">
        <v>2539</v>
      </c>
      <c r="B1145" s="48" t="s">
        <v>1360</v>
      </c>
      <c r="C1145" s="48" t="s">
        <v>2574</v>
      </c>
      <c r="D1145" s="48" t="str">
        <f>Tabla15[[#This Row],[cedula]]&amp;Tabla15[[#This Row],[prog]]&amp;LEFT(Tabla15[[#This Row],[TIPO]],3)</f>
        <v>0011137584613FIJ</v>
      </c>
      <c r="E1145" s="48" t="s">
        <v>112</v>
      </c>
      <c r="F1145" s="48" t="s">
        <v>113</v>
      </c>
      <c r="G1145" s="48" t="s">
        <v>106</v>
      </c>
      <c r="H1145" s="48" t="s">
        <v>11</v>
      </c>
      <c r="I1145" s="73" t="str">
        <f>_xlfn.XLOOKUP(Tabla15[[#This Row],[cedula]],TCARRERA[CEDULA],TCARRERA[CATEGORIA DEL SERVIDOR],0)</f>
        <v>CARRERA ADMINISTRATIVA</v>
      </c>
      <c r="J114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45" s="48" t="str">
        <f>IF(ISTEXT(Tabla15[[#This Row],[CARRERA]]),Tabla15[[#This Row],[CARRERA]],Tabla15[[#This Row],[STATUS]])</f>
        <v>CARRERA ADMINISTRATIVA</v>
      </c>
      <c r="L1145" s="57">
        <v>30000</v>
      </c>
      <c r="M1145" s="60"/>
      <c r="N1145" s="60">
        <v>912</v>
      </c>
      <c r="O1145" s="60">
        <v>861</v>
      </c>
      <c r="P1145" s="25">
        <f>Tabla15[[#This Row],[sbruto]]-Tabla15[[#This Row],[ISR]]-Tabla15[[#This Row],[SFS]]-Tabla15[[#This Row],[AFP]]-Tabla15[[#This Row],[sneto]]</f>
        <v>5133.4500000000007</v>
      </c>
      <c r="Q1145" s="25">
        <v>23093.55</v>
      </c>
      <c r="R1145" s="48" t="str">
        <f>_xlfn.XLOOKUP(Tabla15[[#This Row],[cedula]],Tabla8[Numero Documento],Tabla8[Gen])</f>
        <v>M</v>
      </c>
      <c r="S1145" s="48" t="str">
        <f>_xlfn.XLOOKUP(Tabla15[[#This Row],[cedula]],Tabla8[Numero Documento],Tabla8[Lugar Funciones Codigo])</f>
        <v>01.83.05.00.03</v>
      </c>
    </row>
    <row r="1146" spans="1:19" hidden="1">
      <c r="A1146" s="48" t="s">
        <v>2539</v>
      </c>
      <c r="B1146" s="48" t="s">
        <v>1361</v>
      </c>
      <c r="C1146" s="48" t="s">
        <v>2574</v>
      </c>
      <c r="D1146" s="48" t="str">
        <f>Tabla15[[#This Row],[cedula]]&amp;Tabla15[[#This Row],[prog]]&amp;LEFT(Tabla15[[#This Row],[TIPO]],3)</f>
        <v>0010240231013FIJ</v>
      </c>
      <c r="E1146" s="48" t="s">
        <v>114</v>
      </c>
      <c r="F1146" s="48" t="s">
        <v>115</v>
      </c>
      <c r="G1146" s="48" t="s">
        <v>106</v>
      </c>
      <c r="H1146" s="48" t="s">
        <v>11</v>
      </c>
      <c r="I1146" s="73" t="str">
        <f>_xlfn.XLOOKUP(Tabla15[[#This Row],[cedula]],TCARRERA[CEDULA],TCARRERA[CATEGORIA DEL SERVIDOR],0)</f>
        <v>CARRERA ADMINISTRATIVA</v>
      </c>
      <c r="J114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46" s="48" t="str">
        <f>IF(ISTEXT(Tabla15[[#This Row],[CARRERA]]),Tabla15[[#This Row],[CARRERA]],Tabla15[[#This Row],[STATUS]])</f>
        <v>CARRERA ADMINISTRATIVA</v>
      </c>
      <c r="L1146" s="57">
        <v>30000</v>
      </c>
      <c r="M1146" s="60"/>
      <c r="N1146" s="60">
        <v>912</v>
      </c>
      <c r="O1146" s="60">
        <v>861</v>
      </c>
      <c r="P1146" s="25">
        <f>Tabla15[[#This Row],[sbruto]]-Tabla15[[#This Row],[ISR]]-Tabla15[[#This Row],[SFS]]-Tabla15[[#This Row],[AFP]]-Tabla15[[#This Row],[sneto]]</f>
        <v>5892.380000000001</v>
      </c>
      <c r="Q1146" s="25">
        <v>22334.62</v>
      </c>
      <c r="R1146" s="48" t="str">
        <f>_xlfn.XLOOKUP(Tabla15[[#This Row],[cedula]],Tabla8[Numero Documento],Tabla8[Gen])</f>
        <v>F</v>
      </c>
      <c r="S1146" s="48" t="str">
        <f>_xlfn.XLOOKUP(Tabla15[[#This Row],[cedula]],Tabla8[Numero Documento],Tabla8[Lugar Funciones Codigo])</f>
        <v>01.83.05.00.03</v>
      </c>
    </row>
    <row r="1147" spans="1:19" hidden="1">
      <c r="A1147" s="48" t="s">
        <v>2539</v>
      </c>
      <c r="B1147" s="48" t="s">
        <v>1363</v>
      </c>
      <c r="C1147" s="48" t="s">
        <v>2574</v>
      </c>
      <c r="D1147" s="48" t="str">
        <f>Tabla15[[#This Row],[cedula]]&amp;Tabla15[[#This Row],[prog]]&amp;LEFT(Tabla15[[#This Row],[TIPO]],3)</f>
        <v>0010895810913FIJ</v>
      </c>
      <c r="E1147" s="48" t="s">
        <v>121</v>
      </c>
      <c r="F1147" s="48" t="s">
        <v>10</v>
      </c>
      <c r="G1147" s="48" t="s">
        <v>106</v>
      </c>
      <c r="H1147" s="48" t="s">
        <v>11</v>
      </c>
      <c r="I1147" s="73" t="str">
        <f>_xlfn.XLOOKUP(Tabla15[[#This Row],[cedula]],TCARRERA[CEDULA],TCARRERA[CATEGORIA DEL SERVIDOR],0)</f>
        <v>CARRERA ADMINISTRATIVA</v>
      </c>
      <c r="J114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7" s="48" t="str">
        <f>IF(ISTEXT(Tabla15[[#This Row],[CARRERA]]),Tabla15[[#This Row],[CARRERA]],Tabla15[[#This Row],[STATUS]])</f>
        <v>CARRERA ADMINISTRATIVA</v>
      </c>
      <c r="L1147" s="57">
        <v>30000</v>
      </c>
      <c r="M1147" s="61"/>
      <c r="N1147" s="57">
        <v>912</v>
      </c>
      <c r="O1147" s="57">
        <v>861</v>
      </c>
      <c r="P1147" s="25">
        <f>Tabla15[[#This Row],[sbruto]]-Tabla15[[#This Row],[ISR]]-Tabla15[[#This Row],[SFS]]-Tabla15[[#This Row],[AFP]]-Tabla15[[#This Row],[sneto]]</f>
        <v>5967.66</v>
      </c>
      <c r="Q1147" s="25">
        <v>22259.34</v>
      </c>
      <c r="R1147" s="48" t="str">
        <f>_xlfn.XLOOKUP(Tabla15[[#This Row],[cedula]],Tabla8[Numero Documento],Tabla8[Gen])</f>
        <v>F</v>
      </c>
      <c r="S1147" s="48" t="str">
        <f>_xlfn.XLOOKUP(Tabla15[[#This Row],[cedula]],Tabla8[Numero Documento],Tabla8[Lugar Funciones Codigo])</f>
        <v>01.83.05.00.03</v>
      </c>
    </row>
    <row r="1148" spans="1:19" hidden="1">
      <c r="A1148" s="48" t="s">
        <v>2539</v>
      </c>
      <c r="B1148" s="48" t="s">
        <v>1364</v>
      </c>
      <c r="C1148" s="48" t="s">
        <v>2574</v>
      </c>
      <c r="D1148" s="48" t="str">
        <f>Tabla15[[#This Row],[cedula]]&amp;Tabla15[[#This Row],[prog]]&amp;LEFT(Tabla15[[#This Row],[TIPO]],3)</f>
        <v>0010283004913FIJ</v>
      </c>
      <c r="E1148" s="48" t="s">
        <v>122</v>
      </c>
      <c r="F1148" s="48" t="s">
        <v>110</v>
      </c>
      <c r="G1148" s="48" t="s">
        <v>106</v>
      </c>
      <c r="H1148" s="48" t="s">
        <v>11</v>
      </c>
      <c r="I1148" s="73" t="str">
        <f>_xlfn.XLOOKUP(Tabla15[[#This Row],[cedula]],TCARRERA[CEDULA],TCARRERA[CATEGORIA DEL SERVIDOR],0)</f>
        <v>CARRERA ADMINISTRATIVA</v>
      </c>
      <c r="J1148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8" s="48" t="str">
        <f>IF(ISTEXT(Tabla15[[#This Row],[CARRERA]]),Tabla15[[#This Row],[CARRERA]],Tabla15[[#This Row],[STATUS]])</f>
        <v>CARRERA ADMINISTRATIVA</v>
      </c>
      <c r="L1148" s="57">
        <v>30000</v>
      </c>
      <c r="M1148" s="58"/>
      <c r="N1148" s="57">
        <v>912</v>
      </c>
      <c r="O1148" s="57">
        <v>861</v>
      </c>
      <c r="P1148" s="25">
        <f>Tabla15[[#This Row],[sbruto]]-Tabla15[[#This Row],[ISR]]-Tabla15[[#This Row],[SFS]]-Tabla15[[#This Row],[AFP]]-Tabla15[[#This Row],[sneto]]</f>
        <v>75</v>
      </c>
      <c r="Q1148" s="25">
        <v>28152</v>
      </c>
      <c r="R1148" s="48" t="str">
        <f>_xlfn.XLOOKUP(Tabla15[[#This Row],[cedula]],Tabla8[Numero Documento],Tabla8[Gen])</f>
        <v>M</v>
      </c>
      <c r="S1148" s="48" t="str">
        <f>_xlfn.XLOOKUP(Tabla15[[#This Row],[cedula]],Tabla8[Numero Documento],Tabla8[Lugar Funciones Codigo])</f>
        <v>01.83.05.00.03</v>
      </c>
    </row>
    <row r="1149" spans="1:19">
      <c r="A1149" s="48" t="s">
        <v>2538</v>
      </c>
      <c r="B1149" s="48" t="s">
        <v>2734</v>
      </c>
      <c r="C1149" s="48" t="s">
        <v>2570</v>
      </c>
      <c r="D1149" s="48" t="str">
        <f>Tabla15[[#This Row],[cedula]]&amp;Tabla15[[#This Row],[prog]]&amp;LEFT(Tabla15[[#This Row],[TIPO]],3)</f>
        <v>4022109632001TEM</v>
      </c>
      <c r="E1149" s="48" t="s">
        <v>2705</v>
      </c>
      <c r="F1149" s="48" t="s">
        <v>110</v>
      </c>
      <c r="G1149" s="48" t="s">
        <v>106</v>
      </c>
      <c r="H1149" s="48" t="s">
        <v>2795</v>
      </c>
      <c r="I1149" s="73">
        <f>_xlfn.XLOOKUP(Tabla15[[#This Row],[cedula]],TCARRERA[CEDULA],TCARRERA[CATEGORIA DEL SERVIDOR],0)</f>
        <v>0</v>
      </c>
      <c r="J1149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9" s="48" t="str">
        <f>IF(ISTEXT(Tabla15[[#This Row],[CARRERA]]),Tabla15[[#This Row],[CARRERA]],Tabla15[[#This Row],[STATUS]])</f>
        <v>ESTATUTO SIMPLIFICADO</v>
      </c>
      <c r="L1149" s="57">
        <v>30000</v>
      </c>
      <c r="M1149" s="57"/>
      <c r="N1149" s="57">
        <v>912</v>
      </c>
      <c r="O1149" s="57">
        <v>861</v>
      </c>
      <c r="P1149" s="25">
        <f>Tabla15[[#This Row],[sbruto]]-Tabla15[[#This Row],[ISR]]-Tabla15[[#This Row],[SFS]]-Tabla15[[#This Row],[AFP]]-Tabla15[[#This Row],[sneto]]</f>
        <v>25</v>
      </c>
      <c r="Q1149" s="25">
        <v>28202</v>
      </c>
      <c r="R1149" s="48" t="str">
        <f>_xlfn.XLOOKUP(Tabla15[[#This Row],[cedula]],Tabla8[Numero Documento],Tabla8[Gen])</f>
        <v>M</v>
      </c>
      <c r="S1149" s="48" t="str">
        <f>_xlfn.XLOOKUP(Tabla15[[#This Row],[cedula]],Tabla8[Numero Documento],Tabla8[Lugar Funciones Codigo])</f>
        <v>01.83.05.00.03</v>
      </c>
    </row>
    <row r="1150" spans="1:19">
      <c r="A1150" s="48" t="s">
        <v>2538</v>
      </c>
      <c r="B1150" s="48" t="s">
        <v>2349</v>
      </c>
      <c r="C1150" s="48" t="s">
        <v>2570</v>
      </c>
      <c r="D1150" s="48" t="str">
        <f>Tabla15[[#This Row],[cedula]]&amp;Tabla15[[#This Row],[prog]]&amp;LEFT(Tabla15[[#This Row],[TIPO]],3)</f>
        <v>0010671209401TEM</v>
      </c>
      <c r="E1150" s="48" t="s">
        <v>1417</v>
      </c>
      <c r="F1150" s="48" t="s">
        <v>110</v>
      </c>
      <c r="G1150" s="48" t="s">
        <v>106</v>
      </c>
      <c r="H1150" s="48" t="s">
        <v>2795</v>
      </c>
      <c r="I1150" s="73">
        <f>_xlfn.XLOOKUP(Tabla15[[#This Row],[cedula]],TCARRERA[CEDULA],TCARRERA[CATEGORIA DEL SERVIDOR],0)</f>
        <v>0</v>
      </c>
      <c r="J1150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0" s="48" t="str">
        <f>IF(ISTEXT(Tabla15[[#This Row],[CARRERA]]),Tabla15[[#This Row],[CARRERA]],Tabla15[[#This Row],[STATUS]])</f>
        <v>ESTATUTO SIMPLIFICADO</v>
      </c>
      <c r="L1150" s="57">
        <v>30000</v>
      </c>
      <c r="M1150" s="57"/>
      <c r="N1150" s="57">
        <v>912</v>
      </c>
      <c r="O1150" s="57">
        <v>861</v>
      </c>
      <c r="P1150" s="25">
        <f>Tabla15[[#This Row],[sbruto]]-Tabla15[[#This Row],[ISR]]-Tabla15[[#This Row],[SFS]]-Tabla15[[#This Row],[AFP]]-Tabla15[[#This Row],[sneto]]</f>
        <v>25</v>
      </c>
      <c r="Q1150" s="25">
        <v>28202</v>
      </c>
      <c r="R1150" s="48" t="str">
        <f>_xlfn.XLOOKUP(Tabla15[[#This Row],[cedula]],Tabla8[Numero Documento],Tabla8[Gen])</f>
        <v>M</v>
      </c>
      <c r="S1150" s="48" t="str">
        <f>_xlfn.XLOOKUP(Tabla15[[#This Row],[cedula]],Tabla8[Numero Documento],Tabla8[Lugar Funciones Codigo])</f>
        <v>01.83.05.00.03</v>
      </c>
    </row>
    <row r="1151" spans="1:19" hidden="1">
      <c r="A1151" s="48" t="s">
        <v>2539</v>
      </c>
      <c r="B1151" s="48" t="s">
        <v>2274</v>
      </c>
      <c r="C1151" s="48" t="s">
        <v>2574</v>
      </c>
      <c r="D1151" s="48" t="str">
        <f>Tabla15[[#This Row],[cedula]]&amp;Tabla15[[#This Row],[prog]]&amp;LEFT(Tabla15[[#This Row],[TIPO]],3)</f>
        <v>0010006162113FIJ</v>
      </c>
      <c r="E1151" s="48" t="s">
        <v>128</v>
      </c>
      <c r="F1151" s="48" t="s">
        <v>111</v>
      </c>
      <c r="G1151" s="48" t="s">
        <v>106</v>
      </c>
      <c r="H1151" s="48" t="s">
        <v>11</v>
      </c>
      <c r="I1151" s="73">
        <f>_xlfn.XLOOKUP(Tabla15[[#This Row],[cedula]],TCARRERA[CEDULA],TCARRERA[CATEGORIA DEL SERVIDOR],0)</f>
        <v>0</v>
      </c>
      <c r="J115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51" s="48" t="str">
        <f>IF(ISTEXT(Tabla15[[#This Row],[CARRERA]]),Tabla15[[#This Row],[CARRERA]],Tabla15[[#This Row],[STATUS]])</f>
        <v>FIJO</v>
      </c>
      <c r="L1151" s="57">
        <v>30000</v>
      </c>
      <c r="M1151" s="60"/>
      <c r="N1151" s="57">
        <v>912</v>
      </c>
      <c r="O1151" s="57">
        <v>861</v>
      </c>
      <c r="P1151" s="25">
        <f>Tabla15[[#This Row],[sbruto]]-Tabla15[[#This Row],[ISR]]-Tabla15[[#This Row],[SFS]]-Tabla15[[#This Row],[AFP]]-Tabla15[[#This Row],[sneto]]</f>
        <v>25</v>
      </c>
      <c r="Q1151" s="25">
        <v>28202</v>
      </c>
      <c r="R1151" s="48" t="str">
        <f>_xlfn.XLOOKUP(Tabla15[[#This Row],[cedula]],Tabla8[Numero Documento],Tabla8[Gen])</f>
        <v>M</v>
      </c>
      <c r="S1151" s="48" t="str">
        <f>_xlfn.XLOOKUP(Tabla15[[#This Row],[cedula]],Tabla8[Numero Documento],Tabla8[Lugar Funciones Codigo])</f>
        <v>01.83.05.00.03</v>
      </c>
    </row>
    <row r="1152" spans="1:19" hidden="1">
      <c r="A1152" s="48" t="s">
        <v>2539</v>
      </c>
      <c r="B1152" s="48" t="s">
        <v>1368</v>
      </c>
      <c r="C1152" s="48" t="s">
        <v>2574</v>
      </c>
      <c r="D1152" s="48" t="str">
        <f>Tabla15[[#This Row],[cedula]]&amp;Tabla15[[#This Row],[prog]]&amp;LEFT(Tabla15[[#This Row],[TIPO]],3)</f>
        <v>0010191984313FIJ</v>
      </c>
      <c r="E1152" s="48" t="s">
        <v>130</v>
      </c>
      <c r="F1152" s="48" t="s">
        <v>111</v>
      </c>
      <c r="G1152" s="48" t="s">
        <v>106</v>
      </c>
      <c r="H1152" s="48" t="s">
        <v>11</v>
      </c>
      <c r="I1152" s="73" t="str">
        <f>_xlfn.XLOOKUP(Tabla15[[#This Row],[cedula]],TCARRERA[CEDULA],TCARRERA[CATEGORIA DEL SERVIDOR],0)</f>
        <v>CARRERA ADMINISTRATIVA</v>
      </c>
      <c r="J115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52" s="48" t="str">
        <f>IF(ISTEXT(Tabla15[[#This Row],[CARRERA]]),Tabla15[[#This Row],[CARRERA]],Tabla15[[#This Row],[STATUS]])</f>
        <v>CARRERA ADMINISTRATIVA</v>
      </c>
      <c r="L1152" s="57">
        <v>30000</v>
      </c>
      <c r="M1152" s="60"/>
      <c r="N1152" s="57">
        <v>912</v>
      </c>
      <c r="O1152" s="57">
        <v>861</v>
      </c>
      <c r="P1152" s="25">
        <f>Tabla15[[#This Row],[sbruto]]-Tabla15[[#This Row],[ISR]]-Tabla15[[#This Row],[SFS]]-Tabla15[[#This Row],[AFP]]-Tabla15[[#This Row],[sneto]]</f>
        <v>4449.4700000000012</v>
      </c>
      <c r="Q1152" s="25">
        <v>23777.53</v>
      </c>
      <c r="R1152" s="48" t="str">
        <f>_xlfn.XLOOKUP(Tabla15[[#This Row],[cedula]],Tabla8[Numero Documento],Tabla8[Gen])</f>
        <v>F</v>
      </c>
      <c r="S1152" s="48" t="str">
        <f>_xlfn.XLOOKUP(Tabla15[[#This Row],[cedula]],Tabla8[Numero Documento],Tabla8[Lugar Funciones Codigo])</f>
        <v>01.83.05.00.03</v>
      </c>
    </row>
    <row r="1153" spans="1:19" hidden="1">
      <c r="A1153" s="48" t="s">
        <v>2539</v>
      </c>
      <c r="B1153" s="48" t="s">
        <v>1366</v>
      </c>
      <c r="C1153" s="48" t="s">
        <v>2574</v>
      </c>
      <c r="D1153" s="48" t="str">
        <f>Tabla15[[#This Row],[cedula]]&amp;Tabla15[[#This Row],[prog]]&amp;LEFT(Tabla15[[#This Row],[TIPO]],3)</f>
        <v>0010540738113FIJ</v>
      </c>
      <c r="E1153" s="48" t="s">
        <v>125</v>
      </c>
      <c r="F1153" s="48" t="s">
        <v>126</v>
      </c>
      <c r="G1153" s="48" t="s">
        <v>106</v>
      </c>
      <c r="H1153" s="48" t="s">
        <v>11</v>
      </c>
      <c r="I1153" s="73" t="str">
        <f>_xlfn.XLOOKUP(Tabla15[[#This Row],[cedula]],TCARRERA[CEDULA],TCARRERA[CATEGORIA DEL SERVIDOR],0)</f>
        <v>CARRERA ADMINISTRATIVA</v>
      </c>
      <c r="J115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53" s="48" t="str">
        <f>IF(ISTEXT(Tabla15[[#This Row],[CARRERA]]),Tabla15[[#This Row],[CARRERA]],Tabla15[[#This Row],[STATUS]])</f>
        <v>CARRERA ADMINISTRATIVA</v>
      </c>
      <c r="L1153" s="57">
        <v>25000</v>
      </c>
      <c r="M1153" s="60"/>
      <c r="N1153" s="57">
        <v>760</v>
      </c>
      <c r="O1153" s="57">
        <v>717.5</v>
      </c>
      <c r="P1153" s="25">
        <f>Tabla15[[#This Row],[sbruto]]-Tabla15[[#This Row],[ISR]]-Tabla15[[#This Row],[SFS]]-Tabla15[[#This Row],[AFP]]-Tabla15[[#This Row],[sneto]]</f>
        <v>3532.619999999999</v>
      </c>
      <c r="Q1153" s="25">
        <v>19989.88</v>
      </c>
      <c r="R1153" s="48" t="str">
        <f>_xlfn.XLOOKUP(Tabla15[[#This Row],[cedula]],Tabla8[Numero Documento],Tabla8[Gen])</f>
        <v>F</v>
      </c>
      <c r="S1153" s="48" t="str">
        <f>_xlfn.XLOOKUP(Tabla15[[#This Row],[cedula]],Tabla8[Numero Documento],Tabla8[Lugar Funciones Codigo])</f>
        <v>01.83.05.00.03</v>
      </c>
    </row>
    <row r="1154" spans="1:19" hidden="1">
      <c r="A1154" s="48" t="s">
        <v>2539</v>
      </c>
      <c r="B1154" s="48" t="s">
        <v>2736</v>
      </c>
      <c r="C1154" s="48" t="s">
        <v>2574</v>
      </c>
      <c r="D1154" s="48" t="str">
        <f>Tabla15[[#This Row],[cedula]]&amp;Tabla15[[#This Row],[prog]]&amp;LEFT(Tabla15[[#This Row],[TIPO]],3)</f>
        <v>0011331764813FIJ</v>
      </c>
      <c r="E1154" s="48" t="s">
        <v>2707</v>
      </c>
      <c r="F1154" s="48" t="s">
        <v>360</v>
      </c>
      <c r="G1154" s="48" t="s">
        <v>106</v>
      </c>
      <c r="H1154" s="48" t="s">
        <v>11</v>
      </c>
      <c r="I1154" s="73">
        <f>_xlfn.XLOOKUP(Tabla15[[#This Row],[cedula]],TCARRERA[CEDULA],TCARRERA[CATEGORIA DEL SERVIDOR],0)</f>
        <v>0</v>
      </c>
      <c r="J115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54" s="48" t="str">
        <f>IF(ISTEXT(Tabla15[[#This Row],[CARRERA]]),Tabla15[[#This Row],[CARRERA]],Tabla15[[#This Row],[STATUS]])</f>
        <v>FIJO</v>
      </c>
      <c r="L1154" s="57">
        <v>25000</v>
      </c>
      <c r="M1154" s="60"/>
      <c r="N1154" s="57">
        <v>760</v>
      </c>
      <c r="O1154" s="57">
        <v>717.5</v>
      </c>
      <c r="P1154" s="25">
        <f>Tabla15[[#This Row],[sbruto]]-Tabla15[[#This Row],[ISR]]-Tabla15[[#This Row],[SFS]]-Tabla15[[#This Row],[AFP]]-Tabla15[[#This Row],[sneto]]</f>
        <v>25</v>
      </c>
      <c r="Q1154" s="25">
        <v>23497.5</v>
      </c>
      <c r="R1154" s="48" t="str">
        <f>_xlfn.XLOOKUP(Tabla15[[#This Row],[cedula]],Tabla8[Numero Documento],Tabla8[Gen])</f>
        <v>F</v>
      </c>
      <c r="S1154" s="48" t="str">
        <f>_xlfn.XLOOKUP(Tabla15[[#This Row],[cedula]],Tabla8[Numero Documento],Tabla8[Lugar Funciones Codigo])</f>
        <v>01.83.05.00.03</v>
      </c>
    </row>
    <row r="1155" spans="1:19" hidden="1">
      <c r="A1155" s="48" t="s">
        <v>2539</v>
      </c>
      <c r="B1155" s="48" t="s">
        <v>1365</v>
      </c>
      <c r="C1155" s="48" t="s">
        <v>2574</v>
      </c>
      <c r="D1155" s="48" t="str">
        <f>Tabla15[[#This Row],[cedula]]&amp;Tabla15[[#This Row],[prog]]&amp;LEFT(Tabla15[[#This Row],[TIPO]],3)</f>
        <v>0010263257713FIJ</v>
      </c>
      <c r="E1155" s="48" t="s">
        <v>124</v>
      </c>
      <c r="F1155" s="48" t="s">
        <v>27</v>
      </c>
      <c r="G1155" s="48" t="s">
        <v>106</v>
      </c>
      <c r="H1155" s="48" t="s">
        <v>11</v>
      </c>
      <c r="I1155" s="73" t="str">
        <f>_xlfn.XLOOKUP(Tabla15[[#This Row],[cedula]],TCARRERA[CEDULA],TCARRERA[CATEGORIA DEL SERVIDOR],0)</f>
        <v>CARRERA ADMINISTRATIVA</v>
      </c>
      <c r="J1155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5" s="48" t="str">
        <f>IF(ISTEXT(Tabla15[[#This Row],[CARRERA]]),Tabla15[[#This Row],[CARRERA]],Tabla15[[#This Row],[STATUS]])</f>
        <v>CARRERA ADMINISTRATIVA</v>
      </c>
      <c r="L1155" s="57">
        <v>24000</v>
      </c>
      <c r="M1155" s="60"/>
      <c r="N1155" s="57">
        <v>729.6</v>
      </c>
      <c r="O1155" s="57">
        <v>688.8</v>
      </c>
      <c r="P1155" s="25">
        <f>Tabla15[[#This Row],[sbruto]]-Tabla15[[#This Row],[ISR]]-Tabla15[[#This Row],[SFS]]-Tabla15[[#This Row],[AFP]]-Tabla15[[#This Row],[sneto]]</f>
        <v>1141.0000000000036</v>
      </c>
      <c r="Q1155" s="25">
        <v>21440.6</v>
      </c>
      <c r="R1155" s="48" t="str">
        <f>_xlfn.XLOOKUP(Tabla15[[#This Row],[cedula]],Tabla8[Numero Documento],Tabla8[Gen])</f>
        <v>M</v>
      </c>
      <c r="S1155" s="48" t="str">
        <f>_xlfn.XLOOKUP(Tabla15[[#This Row],[cedula]],Tabla8[Numero Documento],Tabla8[Lugar Funciones Codigo])</f>
        <v>01.83.05.00.03</v>
      </c>
    </row>
    <row r="1156" spans="1:19" hidden="1">
      <c r="A1156" s="48" t="s">
        <v>2539</v>
      </c>
      <c r="B1156" s="48" t="s">
        <v>2271</v>
      </c>
      <c r="C1156" s="48" t="s">
        <v>2574</v>
      </c>
      <c r="D1156" s="48" t="str">
        <f>Tabla15[[#This Row],[cedula]]&amp;Tabla15[[#This Row],[prog]]&amp;LEFT(Tabla15[[#This Row],[TIPO]],3)</f>
        <v>0011274879313FIJ</v>
      </c>
      <c r="E1156" s="48" t="s">
        <v>372</v>
      </c>
      <c r="F1156" s="48" t="s">
        <v>8</v>
      </c>
      <c r="G1156" s="48" t="s">
        <v>106</v>
      </c>
      <c r="H1156" s="48" t="s">
        <v>11</v>
      </c>
      <c r="I1156" s="73">
        <f>_xlfn.XLOOKUP(Tabla15[[#This Row],[cedula]],TCARRERA[CEDULA],TCARRERA[CATEGORIA DEL SERVIDOR],0)</f>
        <v>0</v>
      </c>
      <c r="J1156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6" s="48" t="str">
        <f>IF(ISTEXT(Tabla15[[#This Row],[CARRERA]]),Tabla15[[#This Row],[CARRERA]],Tabla15[[#This Row],[STATUS]])</f>
        <v>ESTATUTO SIMPLIFICADO</v>
      </c>
      <c r="L1156" s="57">
        <v>20000</v>
      </c>
      <c r="M1156" s="60"/>
      <c r="N1156" s="57">
        <v>608</v>
      </c>
      <c r="O1156" s="57">
        <v>574</v>
      </c>
      <c r="P1156" s="25">
        <f>Tabla15[[#This Row],[sbruto]]-Tabla15[[#This Row],[ISR]]-Tabla15[[#This Row],[SFS]]-Tabla15[[#This Row],[AFP]]-Tabla15[[#This Row],[sneto]]</f>
        <v>13478.36</v>
      </c>
      <c r="Q1156" s="25">
        <v>5339.64</v>
      </c>
      <c r="R1156" s="48" t="str">
        <f>_xlfn.XLOOKUP(Tabla15[[#This Row],[cedula]],Tabla8[Numero Documento],Tabla8[Gen])</f>
        <v>F</v>
      </c>
      <c r="S1156" s="48" t="str">
        <f>_xlfn.XLOOKUP(Tabla15[[#This Row],[cedula]],Tabla8[Numero Documento],Tabla8[Lugar Funciones Codigo])</f>
        <v>01.83.05.00.03</v>
      </c>
    </row>
    <row r="1157" spans="1:19" hidden="1">
      <c r="A1157" s="48" t="s">
        <v>2539</v>
      </c>
      <c r="B1157" s="48" t="s">
        <v>2277</v>
      </c>
      <c r="C1157" s="48" t="s">
        <v>2574</v>
      </c>
      <c r="D1157" s="48" t="str">
        <f>Tabla15[[#This Row],[cedula]]&amp;Tabla15[[#This Row],[prog]]&amp;LEFT(Tabla15[[#This Row],[TIPO]],3)</f>
        <v>0011753756313FIJ</v>
      </c>
      <c r="E1157" s="48" t="s">
        <v>455</v>
      </c>
      <c r="F1157" s="48" t="s">
        <v>8</v>
      </c>
      <c r="G1157" s="48" t="s">
        <v>106</v>
      </c>
      <c r="H1157" s="48" t="s">
        <v>11</v>
      </c>
      <c r="I1157" s="73">
        <f>_xlfn.XLOOKUP(Tabla15[[#This Row],[cedula]],TCARRERA[CEDULA],TCARRERA[CATEGORIA DEL SERVIDOR],0)</f>
        <v>0</v>
      </c>
      <c r="J115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7" s="48" t="str">
        <f>IF(ISTEXT(Tabla15[[#This Row],[CARRERA]]),Tabla15[[#This Row],[CARRERA]],Tabla15[[#This Row],[STATUS]])</f>
        <v>ESTATUTO SIMPLIFICADO</v>
      </c>
      <c r="L1157" s="57">
        <v>20000</v>
      </c>
      <c r="M1157" s="60"/>
      <c r="N1157" s="57">
        <v>608</v>
      </c>
      <c r="O1157" s="57">
        <v>574</v>
      </c>
      <c r="P1157" s="25">
        <f>Tabla15[[#This Row],[sbruto]]-Tabla15[[#This Row],[ISR]]-Tabla15[[#This Row],[SFS]]-Tabla15[[#This Row],[AFP]]-Tabla15[[#This Row],[sneto]]</f>
        <v>9507.3799999999992</v>
      </c>
      <c r="Q1157" s="25">
        <v>9310.6200000000008</v>
      </c>
      <c r="R1157" s="48" t="str">
        <f>_xlfn.XLOOKUP(Tabla15[[#This Row],[cedula]],Tabla8[Numero Documento],Tabla8[Gen])</f>
        <v>F</v>
      </c>
      <c r="S1157" s="48" t="str">
        <f>_xlfn.XLOOKUP(Tabla15[[#This Row],[cedula]],Tabla8[Numero Documento],Tabla8[Lugar Funciones Codigo])</f>
        <v>01.83.05.00.03</v>
      </c>
    </row>
    <row r="1158" spans="1:19" hidden="1">
      <c r="A1158" s="48" t="s">
        <v>2539</v>
      </c>
      <c r="B1158" s="48" t="s">
        <v>1362</v>
      </c>
      <c r="C1158" s="48" t="s">
        <v>2574</v>
      </c>
      <c r="D1158" s="48" t="str">
        <f>Tabla15[[#This Row],[cedula]]&amp;Tabla15[[#This Row],[prog]]&amp;LEFT(Tabla15[[#This Row],[TIPO]],3)</f>
        <v>0010359303413FIJ</v>
      </c>
      <c r="E1158" s="48" t="s">
        <v>116</v>
      </c>
      <c r="F1158" s="48" t="s">
        <v>117</v>
      </c>
      <c r="G1158" s="48" t="s">
        <v>106</v>
      </c>
      <c r="H1158" s="48" t="s">
        <v>11</v>
      </c>
      <c r="I1158" s="73" t="str">
        <f>_xlfn.XLOOKUP(Tabla15[[#This Row],[cedula]],TCARRERA[CEDULA],TCARRERA[CATEGORIA DEL SERVIDOR],0)</f>
        <v>CARRERA ADMINISTRATIVA</v>
      </c>
      <c r="J115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58" s="48" t="str">
        <f>IF(ISTEXT(Tabla15[[#This Row],[CARRERA]]),Tabla15[[#This Row],[CARRERA]],Tabla15[[#This Row],[STATUS]])</f>
        <v>CARRERA ADMINISTRATIVA</v>
      </c>
      <c r="L1158" s="57">
        <v>17000</v>
      </c>
      <c r="M1158" s="60"/>
      <c r="N1158" s="57">
        <v>516.79999999999995</v>
      </c>
      <c r="O1158" s="57">
        <v>487.9</v>
      </c>
      <c r="P1158" s="25">
        <f>Tabla15[[#This Row],[sbruto]]-Tabla15[[#This Row],[ISR]]-Tabla15[[#This Row],[SFS]]-Tabla15[[#This Row],[AFP]]-Tabla15[[#This Row],[sneto]]</f>
        <v>375.00000000000182</v>
      </c>
      <c r="Q1158" s="25">
        <v>15620.3</v>
      </c>
      <c r="R1158" s="48" t="str">
        <f>_xlfn.XLOOKUP(Tabla15[[#This Row],[cedula]],Tabla8[Numero Documento],Tabla8[Gen])</f>
        <v>F</v>
      </c>
      <c r="S1158" s="48" t="str">
        <f>_xlfn.XLOOKUP(Tabla15[[#This Row],[cedula]],Tabla8[Numero Documento],Tabla8[Lugar Funciones Codigo])</f>
        <v>01.83.05.00.03</v>
      </c>
    </row>
    <row r="1159" spans="1:19" hidden="1">
      <c r="A1159" s="48" t="s">
        <v>2539</v>
      </c>
      <c r="B1159" s="48" t="s">
        <v>2279</v>
      </c>
      <c r="C1159" s="48" t="s">
        <v>2574</v>
      </c>
      <c r="D1159" s="48" t="str">
        <f>Tabla15[[#This Row],[cedula]]&amp;Tabla15[[#This Row],[prog]]&amp;LEFT(Tabla15[[#This Row],[TIPO]],3)</f>
        <v>4021540081913FIJ</v>
      </c>
      <c r="E1159" s="48" t="s">
        <v>1731</v>
      </c>
      <c r="F1159" s="48" t="s">
        <v>8</v>
      </c>
      <c r="G1159" s="48" t="s">
        <v>106</v>
      </c>
      <c r="H1159" s="48" t="s">
        <v>11</v>
      </c>
      <c r="I1159" s="73">
        <f>_xlfn.XLOOKUP(Tabla15[[#This Row],[cedula]],TCARRERA[CEDULA],TCARRERA[CATEGORIA DEL SERVIDOR],0)</f>
        <v>0</v>
      </c>
      <c r="J1159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9" s="48" t="str">
        <f>IF(ISTEXT(Tabla15[[#This Row],[CARRERA]]),Tabla15[[#This Row],[CARRERA]],Tabla15[[#This Row],[STATUS]])</f>
        <v>ESTATUTO SIMPLIFICADO</v>
      </c>
      <c r="L1159" s="57">
        <v>17000</v>
      </c>
      <c r="M1159" s="57"/>
      <c r="N1159" s="57">
        <v>516.79999999999995</v>
      </c>
      <c r="O1159" s="57">
        <v>487.9</v>
      </c>
      <c r="P1159" s="25">
        <f>Tabla15[[#This Row],[sbruto]]-Tabla15[[#This Row],[ISR]]-Tabla15[[#This Row],[SFS]]-Tabla15[[#This Row],[AFP]]-Tabla15[[#This Row],[sneto]]</f>
        <v>25.000000000001819</v>
      </c>
      <c r="Q1159" s="25">
        <v>15970.3</v>
      </c>
      <c r="R1159" s="48" t="str">
        <f>_xlfn.XLOOKUP(Tabla15[[#This Row],[cedula]],Tabla8[Numero Documento],Tabla8[Gen])</f>
        <v>F</v>
      </c>
      <c r="S1159" s="48" t="str">
        <f>_xlfn.XLOOKUP(Tabla15[[#This Row],[cedula]],Tabla8[Numero Documento],Tabla8[Lugar Funciones Codigo])</f>
        <v>01.83.05.00.03</v>
      </c>
    </row>
    <row r="1160" spans="1:19" hidden="1">
      <c r="A1160" s="48" t="s">
        <v>2539</v>
      </c>
      <c r="B1160" s="48" t="s">
        <v>2273</v>
      </c>
      <c r="C1160" s="48" t="s">
        <v>2574</v>
      </c>
      <c r="D1160" s="48" t="str">
        <f>Tabla15[[#This Row],[cedula]]&amp;Tabla15[[#This Row],[prog]]&amp;LEFT(Tabla15[[#This Row],[TIPO]],3)</f>
        <v>4023459542513FIJ</v>
      </c>
      <c r="E1160" s="48" t="s">
        <v>1624</v>
      </c>
      <c r="F1160" s="48" t="s">
        <v>127</v>
      </c>
      <c r="G1160" s="48" t="s">
        <v>106</v>
      </c>
      <c r="H1160" s="48" t="s">
        <v>11</v>
      </c>
      <c r="I1160" s="73">
        <f>_xlfn.XLOOKUP(Tabla15[[#This Row],[cedula]],TCARRERA[CEDULA],TCARRERA[CATEGORIA DEL SERVIDOR],0)</f>
        <v>0</v>
      </c>
      <c r="J1160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0" s="48" t="str">
        <f>IF(ISTEXT(Tabla15[[#This Row],[CARRERA]]),Tabla15[[#This Row],[CARRERA]],Tabla15[[#This Row],[STATUS]])</f>
        <v>ESTATUTO SIMPLIFICADO</v>
      </c>
      <c r="L1160" s="57">
        <v>15000</v>
      </c>
      <c r="M1160" s="60"/>
      <c r="N1160" s="57">
        <v>456</v>
      </c>
      <c r="O1160" s="57">
        <v>430.5</v>
      </c>
      <c r="P1160" s="25">
        <f>Tabla15[[#This Row],[sbruto]]-Tabla15[[#This Row],[ISR]]-Tabla15[[#This Row],[SFS]]-Tabla15[[#This Row],[AFP]]-Tabla15[[#This Row],[sneto]]</f>
        <v>25</v>
      </c>
      <c r="Q1160" s="25">
        <v>14088.5</v>
      </c>
      <c r="R1160" s="48" t="str">
        <f>_xlfn.XLOOKUP(Tabla15[[#This Row],[cedula]],Tabla8[Numero Documento],Tabla8[Gen])</f>
        <v>F</v>
      </c>
      <c r="S1160" s="48" t="str">
        <f>_xlfn.XLOOKUP(Tabla15[[#This Row],[cedula]],Tabla8[Numero Documento],Tabla8[Lugar Funciones Codigo])</f>
        <v>01.83.05.00.03</v>
      </c>
    </row>
    <row r="1161" spans="1:19" hidden="1">
      <c r="A1161" s="48" t="s">
        <v>2539</v>
      </c>
      <c r="B1161" s="48" t="s">
        <v>1831</v>
      </c>
      <c r="C1161" s="48" t="s">
        <v>2570</v>
      </c>
      <c r="D1161" s="48" t="str">
        <f>Tabla15[[#This Row],[cedula]]&amp;Tabla15[[#This Row],[prog]]&amp;LEFT(Tabla15[[#This Row],[TIPO]],3)</f>
        <v>2250032081101FIJ</v>
      </c>
      <c r="E1161" s="48" t="s">
        <v>858</v>
      </c>
      <c r="F1161" s="48" t="s">
        <v>794</v>
      </c>
      <c r="G1161" s="48" t="s">
        <v>859</v>
      </c>
      <c r="H1161" s="48" t="s">
        <v>11</v>
      </c>
      <c r="I1161" s="73">
        <f>_xlfn.XLOOKUP(Tabla15[[#This Row],[cedula]],TCARRERA[CEDULA],TCARRERA[CATEGORIA DEL SERVIDOR],0)</f>
        <v>0</v>
      </c>
      <c r="J1161" s="4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61" s="48" t="str">
        <f>IF(ISTEXT(Tabla15[[#This Row],[CARRERA]]),Tabla15[[#This Row],[CARRERA]],Tabla15[[#This Row],[STATUS]])</f>
        <v>DE LIBRE NOMBRAMIENTO Y REMOCION</v>
      </c>
      <c r="L1161" s="57">
        <v>220000</v>
      </c>
      <c r="M1161" s="61">
        <v>40768.42</v>
      </c>
      <c r="N1161" s="57">
        <v>4943.8</v>
      </c>
      <c r="O1161" s="57">
        <v>6314</v>
      </c>
      <c r="P1161" s="25">
        <f>Tabla15[[#This Row],[sbruto]]-Tabla15[[#This Row],[ISR]]-Tabla15[[#This Row],[SFS]]-Tabla15[[#This Row],[AFP]]-Tabla15[[#This Row],[sneto]]</f>
        <v>25.000000000029104</v>
      </c>
      <c r="Q1161" s="25">
        <v>167948.78</v>
      </c>
      <c r="R1161" s="48" t="str">
        <f>_xlfn.XLOOKUP(Tabla15[[#This Row],[cedula]],Tabla8[Numero Documento],Tabla8[Gen])</f>
        <v>M</v>
      </c>
      <c r="S1161" s="48" t="str">
        <f>_xlfn.XLOOKUP(Tabla15[[#This Row],[cedula]],Tabla8[Numero Documento],Tabla8[Lugar Funciones Codigo])</f>
        <v>01.83.06</v>
      </c>
    </row>
    <row r="1162" spans="1:19">
      <c r="A1162" s="48" t="s">
        <v>2538</v>
      </c>
      <c r="B1162" s="48" t="s">
        <v>3113</v>
      </c>
      <c r="C1162" s="48" t="s">
        <v>2570</v>
      </c>
      <c r="D1162" s="48" t="str">
        <f>Tabla15[[#This Row],[cedula]]&amp;Tabla15[[#This Row],[prog]]&amp;LEFT(Tabla15[[#This Row],[TIPO]],3)</f>
        <v>0010738409101TEM</v>
      </c>
      <c r="E1162" s="48" t="s">
        <v>3112</v>
      </c>
      <c r="F1162" s="48" t="s">
        <v>192</v>
      </c>
      <c r="G1162" s="48" t="s">
        <v>859</v>
      </c>
      <c r="H1162" s="48" t="s">
        <v>2795</v>
      </c>
      <c r="I1162" s="73">
        <f>_xlfn.XLOOKUP(Tabla15[[#This Row],[cedula]],TCARRERA[CEDULA],TCARRERA[CATEGORIA DEL SERVIDOR],0)</f>
        <v>0</v>
      </c>
      <c r="J1162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48" t="str">
        <f>IF(ISTEXT(Tabla15[[#This Row],[CARRERA]]),Tabla15[[#This Row],[CARRERA]],Tabla15[[#This Row],[STATUS]])</f>
        <v>TEMPORALES</v>
      </c>
      <c r="L1162" s="57">
        <v>50000</v>
      </c>
      <c r="M1162" s="60">
        <v>1854</v>
      </c>
      <c r="N1162" s="57">
        <v>1520</v>
      </c>
      <c r="O1162" s="57">
        <v>1435</v>
      </c>
      <c r="P1162" s="25">
        <f>Tabla15[[#This Row],[sbruto]]-Tabla15[[#This Row],[ISR]]-Tabla15[[#This Row],[SFS]]-Tabla15[[#This Row],[AFP]]-Tabla15[[#This Row],[sneto]]</f>
        <v>4071</v>
      </c>
      <c r="Q1162" s="25">
        <v>41120</v>
      </c>
      <c r="R1162" s="48" t="str">
        <f>_xlfn.XLOOKUP(Tabla15[[#This Row],[cedula]],Tabla8[Numero Documento],Tabla8[Gen])</f>
        <v>M</v>
      </c>
      <c r="S1162" s="48" t="str">
        <f>_xlfn.XLOOKUP(Tabla15[[#This Row],[cedula]],Tabla8[Numero Documento],Tabla8[Lugar Funciones Codigo])</f>
        <v>01.83.06</v>
      </c>
    </row>
    <row r="1163" spans="1:19" hidden="1">
      <c r="A1163" s="48" t="s">
        <v>2539</v>
      </c>
      <c r="B1163" s="48" t="s">
        <v>1151</v>
      </c>
      <c r="C1163" s="48" t="s">
        <v>2570</v>
      </c>
      <c r="D1163" s="48" t="str">
        <f>Tabla15[[#This Row],[cedula]]&amp;Tabla15[[#This Row],[prog]]&amp;LEFT(Tabla15[[#This Row],[TIPO]],3)</f>
        <v>0011702168301FIJ</v>
      </c>
      <c r="E1163" s="48" t="s">
        <v>561</v>
      </c>
      <c r="F1163" s="48" t="s">
        <v>562</v>
      </c>
      <c r="G1163" s="48" t="s">
        <v>859</v>
      </c>
      <c r="H1163" s="48" t="s">
        <v>11</v>
      </c>
      <c r="I1163" s="73" t="str">
        <f>_xlfn.XLOOKUP(Tabla15[[#This Row],[cedula]],TCARRERA[CEDULA],TCARRERA[CATEGORIA DEL SERVIDOR],0)</f>
        <v>CARRERA ADMINISTRATIVA</v>
      </c>
      <c r="J116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63" s="48" t="str">
        <f>IF(ISTEXT(Tabla15[[#This Row],[CARRERA]]),Tabla15[[#This Row],[CARRERA]],Tabla15[[#This Row],[STATUS]])</f>
        <v>CARRERA ADMINISTRATIVA</v>
      </c>
      <c r="L1163" s="57">
        <v>45000</v>
      </c>
      <c r="M1163" s="60">
        <v>1148.33</v>
      </c>
      <c r="N1163" s="57">
        <v>1368</v>
      </c>
      <c r="O1163" s="57">
        <v>1291.5</v>
      </c>
      <c r="P1163" s="25">
        <f>Tabla15[[#This Row],[sbruto]]-Tabla15[[#This Row],[ISR]]-Tabla15[[#This Row],[SFS]]-Tabla15[[#This Row],[AFP]]-Tabla15[[#This Row],[sneto]]</f>
        <v>16817</v>
      </c>
      <c r="Q1163" s="25">
        <v>24375.17</v>
      </c>
      <c r="R1163" s="48" t="str">
        <f>_xlfn.XLOOKUP(Tabla15[[#This Row],[cedula]],Tabla8[Numero Documento],Tabla8[Gen])</f>
        <v>F</v>
      </c>
      <c r="S1163" s="48" t="str">
        <f>_xlfn.XLOOKUP(Tabla15[[#This Row],[cedula]],Tabla8[Numero Documento],Tabla8[Lugar Funciones Codigo])</f>
        <v>01.83.06</v>
      </c>
    </row>
    <row r="1164" spans="1:19" hidden="1">
      <c r="A1164" s="48" t="s">
        <v>2539</v>
      </c>
      <c r="B1164" s="48" t="s">
        <v>1822</v>
      </c>
      <c r="C1164" s="48" t="s">
        <v>2570</v>
      </c>
      <c r="D1164" s="48" t="str">
        <f>Tabla15[[#This Row],[cedula]]&amp;Tabla15[[#This Row],[prog]]&amp;LEFT(Tabla15[[#This Row],[TIPO]],3)</f>
        <v>4021223775001FIJ</v>
      </c>
      <c r="E1164" s="48" t="s">
        <v>1392</v>
      </c>
      <c r="F1164" s="48" t="s">
        <v>360</v>
      </c>
      <c r="G1164" s="48" t="s">
        <v>859</v>
      </c>
      <c r="H1164" s="48" t="s">
        <v>11</v>
      </c>
      <c r="I1164" s="73">
        <f>_xlfn.XLOOKUP(Tabla15[[#This Row],[cedula]],TCARRERA[CEDULA],TCARRERA[CATEGORIA DEL SERVIDOR],0)</f>
        <v>0</v>
      </c>
      <c r="J116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64" s="48" t="str">
        <f>IF(ISTEXT(Tabla15[[#This Row],[CARRERA]]),Tabla15[[#This Row],[CARRERA]],Tabla15[[#This Row],[STATUS]])</f>
        <v>FIJO</v>
      </c>
      <c r="L1164" s="57">
        <v>35000</v>
      </c>
      <c r="M1164" s="61">
        <v>2559.67</v>
      </c>
      <c r="N1164" s="57">
        <v>1064</v>
      </c>
      <c r="O1164" s="57">
        <v>1004.5</v>
      </c>
      <c r="P1164" s="25">
        <f>Tabla15[[#This Row],[sbruto]]-Tabla15[[#This Row],[ISR]]-Tabla15[[#This Row],[SFS]]-Tabla15[[#This Row],[AFP]]-Tabla15[[#This Row],[sneto]]</f>
        <v>25</v>
      </c>
      <c r="Q1164" s="25">
        <v>30346.83</v>
      </c>
      <c r="R1164" s="48" t="str">
        <f>_xlfn.XLOOKUP(Tabla15[[#This Row],[cedula]],Tabla8[Numero Documento],Tabla8[Gen])</f>
        <v>F</v>
      </c>
      <c r="S1164" s="48" t="str">
        <f>_xlfn.XLOOKUP(Tabla15[[#This Row],[cedula]],Tabla8[Numero Documento],Tabla8[Lugar Funciones Codigo])</f>
        <v>01.83.06</v>
      </c>
    </row>
    <row r="1165" spans="1:19" hidden="1">
      <c r="A1165" s="48" t="s">
        <v>2539</v>
      </c>
      <c r="B1165" s="48" t="s">
        <v>1980</v>
      </c>
      <c r="C1165" s="48" t="s">
        <v>2570</v>
      </c>
      <c r="D1165" s="48" t="str">
        <f>Tabla15[[#This Row],[cedula]]&amp;Tabla15[[#This Row],[prog]]&amp;LEFT(Tabla15[[#This Row],[TIPO]],3)</f>
        <v>2260008540501FIJ</v>
      </c>
      <c r="E1165" s="48" t="s">
        <v>1169</v>
      </c>
      <c r="F1165" s="48" t="s">
        <v>360</v>
      </c>
      <c r="G1165" s="48" t="s">
        <v>859</v>
      </c>
      <c r="H1165" s="48" t="s">
        <v>11</v>
      </c>
      <c r="I1165" s="73">
        <f>_xlfn.XLOOKUP(Tabla15[[#This Row],[cedula]],TCARRERA[CEDULA],TCARRERA[CATEGORIA DEL SERVIDOR],0)</f>
        <v>0</v>
      </c>
      <c r="J1165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65" s="48" t="str">
        <f>IF(ISTEXT(Tabla15[[#This Row],[CARRERA]]),Tabla15[[#This Row],[CARRERA]],Tabla15[[#This Row],[STATUS]])</f>
        <v>FIJO</v>
      </c>
      <c r="L1165" s="57">
        <v>35000</v>
      </c>
      <c r="M1165" s="60"/>
      <c r="N1165" s="57">
        <v>1064</v>
      </c>
      <c r="O1165" s="57">
        <v>1004.5</v>
      </c>
      <c r="P1165" s="25">
        <f>Tabla15[[#This Row],[sbruto]]-Tabla15[[#This Row],[ISR]]-Tabla15[[#This Row],[SFS]]-Tabla15[[#This Row],[AFP]]-Tabla15[[#This Row],[sneto]]</f>
        <v>25</v>
      </c>
      <c r="Q1165" s="25">
        <v>32906.5</v>
      </c>
      <c r="R1165" s="48" t="str">
        <f>_xlfn.XLOOKUP(Tabla15[[#This Row],[cedula]],Tabla8[Numero Documento],Tabla8[Gen])</f>
        <v>M</v>
      </c>
      <c r="S1165" s="48" t="str">
        <f>_xlfn.XLOOKUP(Tabla15[[#This Row],[cedula]],Tabla8[Numero Documento],Tabla8[Lugar Funciones Codigo])</f>
        <v>01.83.06</v>
      </c>
    </row>
    <row r="1166" spans="1:19" hidden="1">
      <c r="A1166" s="48" t="s">
        <v>2539</v>
      </c>
      <c r="B1166" s="48" t="s">
        <v>1809</v>
      </c>
      <c r="C1166" s="48" t="s">
        <v>2570</v>
      </c>
      <c r="D1166" s="48" t="str">
        <f>Tabla15[[#This Row],[cedula]]&amp;Tabla15[[#This Row],[prog]]&amp;LEFT(Tabla15[[#This Row],[TIPO]],3)</f>
        <v>0010004918801FIJ</v>
      </c>
      <c r="E1166" s="48" t="s">
        <v>1021</v>
      </c>
      <c r="F1166" s="48" t="s">
        <v>360</v>
      </c>
      <c r="G1166" s="48" t="s">
        <v>859</v>
      </c>
      <c r="H1166" s="48" t="s">
        <v>11</v>
      </c>
      <c r="I1166" s="73">
        <f>_xlfn.XLOOKUP(Tabla15[[#This Row],[cedula]],TCARRERA[CEDULA],TCARRERA[CATEGORIA DEL SERVIDOR],0)</f>
        <v>0</v>
      </c>
      <c r="J116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66" s="48" t="str">
        <f>IF(ISTEXT(Tabla15[[#This Row],[CARRERA]]),Tabla15[[#This Row],[CARRERA]],Tabla15[[#This Row],[STATUS]])</f>
        <v>FIJO</v>
      </c>
      <c r="L1166" s="57">
        <v>30000</v>
      </c>
      <c r="M1166" s="60"/>
      <c r="N1166" s="60">
        <v>912</v>
      </c>
      <c r="O1166" s="60">
        <v>861</v>
      </c>
      <c r="P1166" s="25">
        <f>Tabla15[[#This Row],[sbruto]]-Tabla15[[#This Row],[ISR]]-Tabla15[[#This Row],[SFS]]-Tabla15[[#This Row],[AFP]]-Tabla15[[#This Row],[sneto]]</f>
        <v>25</v>
      </c>
      <c r="Q1166" s="25">
        <v>28202</v>
      </c>
      <c r="R1166" s="48" t="str">
        <f>_xlfn.XLOOKUP(Tabla15[[#This Row],[cedula]],Tabla8[Numero Documento],Tabla8[Gen])</f>
        <v>M</v>
      </c>
      <c r="S1166" s="48" t="str">
        <f>_xlfn.XLOOKUP(Tabla15[[#This Row],[cedula]],Tabla8[Numero Documento],Tabla8[Lugar Funciones Codigo])</f>
        <v>01.83.06</v>
      </c>
    </row>
    <row r="1167" spans="1:19" hidden="1">
      <c r="A1167" s="48" t="s">
        <v>2539</v>
      </c>
      <c r="B1167" s="48" t="s">
        <v>1833</v>
      </c>
      <c r="C1167" s="48" t="s">
        <v>2570</v>
      </c>
      <c r="D1167" s="48" t="str">
        <f>Tabla15[[#This Row],[cedula]]&amp;Tabla15[[#This Row],[prog]]&amp;LEFT(Tabla15[[#This Row],[TIPO]],3)</f>
        <v>0100061489901FIJ</v>
      </c>
      <c r="E1167" s="48" t="s">
        <v>947</v>
      </c>
      <c r="F1167" s="48" t="s">
        <v>132</v>
      </c>
      <c r="G1167" s="48" t="s">
        <v>859</v>
      </c>
      <c r="H1167" s="48" t="s">
        <v>11</v>
      </c>
      <c r="I1167" s="73">
        <f>_xlfn.XLOOKUP(Tabla15[[#This Row],[cedula]],TCARRERA[CEDULA],TCARRERA[CATEGORIA DEL SERVIDOR],0)</f>
        <v>0</v>
      </c>
      <c r="J116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7" s="48" t="str">
        <f>IF(ISTEXT(Tabla15[[#This Row],[CARRERA]]),Tabla15[[#This Row],[CARRERA]],Tabla15[[#This Row],[STATUS]])</f>
        <v>ESTATUTO SIMPLIFICADO</v>
      </c>
      <c r="L1167" s="57">
        <v>30000</v>
      </c>
      <c r="M1167" s="60"/>
      <c r="N1167" s="57">
        <v>912</v>
      </c>
      <c r="O1167" s="57">
        <v>861</v>
      </c>
      <c r="P1167" s="25">
        <f>Tabla15[[#This Row],[sbruto]]-Tabla15[[#This Row],[ISR]]-Tabla15[[#This Row],[SFS]]-Tabla15[[#This Row],[AFP]]-Tabla15[[#This Row],[sneto]]</f>
        <v>25</v>
      </c>
      <c r="Q1167" s="25">
        <v>28202</v>
      </c>
      <c r="R1167" s="48" t="str">
        <f>_xlfn.XLOOKUP(Tabla15[[#This Row],[cedula]],Tabla8[Numero Documento],Tabla8[Gen])</f>
        <v>M</v>
      </c>
      <c r="S1167" s="48" t="str">
        <f>_xlfn.XLOOKUP(Tabla15[[#This Row],[cedula]],Tabla8[Numero Documento],Tabla8[Lugar Funciones Codigo])</f>
        <v>01.83.06</v>
      </c>
    </row>
    <row r="1168" spans="1:19" hidden="1">
      <c r="A1168" s="48" t="s">
        <v>2539</v>
      </c>
      <c r="B1168" s="48" t="s">
        <v>1957</v>
      </c>
      <c r="C1168" s="48" t="s">
        <v>2570</v>
      </c>
      <c r="D1168" s="48" t="str">
        <f>Tabla15[[#This Row],[cedula]]&amp;Tabla15[[#This Row],[prog]]&amp;LEFT(Tabla15[[#This Row],[TIPO]],3)</f>
        <v>0011807700701FIJ</v>
      </c>
      <c r="E1168" s="48" t="s">
        <v>2764</v>
      </c>
      <c r="F1168" s="48" t="s">
        <v>360</v>
      </c>
      <c r="G1168" s="48" t="s">
        <v>859</v>
      </c>
      <c r="H1168" s="48" t="s">
        <v>11</v>
      </c>
      <c r="I1168" s="73">
        <f>_xlfn.XLOOKUP(Tabla15[[#This Row],[cedula]],TCARRERA[CEDULA],TCARRERA[CATEGORIA DEL SERVIDOR],0)</f>
        <v>0</v>
      </c>
      <c r="J116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68" s="48" t="str">
        <f>IF(ISTEXT(Tabla15[[#This Row],[CARRERA]]),Tabla15[[#This Row],[CARRERA]],Tabla15[[#This Row],[STATUS]])</f>
        <v>FIJO</v>
      </c>
      <c r="L1168" s="57">
        <v>30000</v>
      </c>
      <c r="M1168" s="61"/>
      <c r="N1168" s="57">
        <v>912</v>
      </c>
      <c r="O1168" s="57">
        <v>861</v>
      </c>
      <c r="P1168" s="25">
        <f>Tabla15[[#This Row],[sbruto]]-Tabla15[[#This Row],[ISR]]-Tabla15[[#This Row],[SFS]]-Tabla15[[#This Row],[AFP]]-Tabla15[[#This Row],[sneto]]</f>
        <v>25</v>
      </c>
      <c r="Q1168" s="25">
        <v>28202</v>
      </c>
      <c r="R1168" s="48" t="str">
        <f>_xlfn.XLOOKUP(Tabla15[[#This Row],[cedula]],Tabla8[Numero Documento],Tabla8[Gen])</f>
        <v>M</v>
      </c>
      <c r="S1168" s="48" t="str">
        <f>_xlfn.XLOOKUP(Tabla15[[#This Row],[cedula]],Tabla8[Numero Documento],Tabla8[Lugar Funciones Codigo])</f>
        <v>01.83.06</v>
      </c>
    </row>
    <row r="1169" spans="1:19" hidden="1">
      <c r="A1169" s="48" t="s">
        <v>3332</v>
      </c>
      <c r="B1169" s="48" t="s">
        <v>1822</v>
      </c>
      <c r="C1169" s="48" t="s">
        <v>2570</v>
      </c>
      <c r="D1169" s="48" t="str">
        <f>Tabla15[[#This Row],[cedula]]&amp;Tabla15[[#This Row],[prog]]&amp;LEFT(Tabla15[[#This Row],[TIPO]],3)</f>
        <v>4021223775001INT</v>
      </c>
      <c r="E1169" s="48" t="s">
        <v>1392</v>
      </c>
      <c r="F1169" s="48" t="s">
        <v>360</v>
      </c>
      <c r="G1169" s="48" t="s">
        <v>3362</v>
      </c>
      <c r="H1169" s="48" t="s">
        <v>3333</v>
      </c>
      <c r="I1169" s="73">
        <f>_xlfn.XLOOKUP(Tabla15[[#This Row],[cedula]],TCARRERA[CEDULA],TCARRERA[CATEGORIA DEL SERVIDOR],0)</f>
        <v>0</v>
      </c>
      <c r="J1169" s="48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169" s="48" t="str">
        <f>IF(ISTEXT(Tabla15[[#This Row],[CARRERA]]),Tabla15[[#This Row],[CARRERA]],Tabla15[[#This Row],[STATUS]])</f>
        <v>INTERINATO</v>
      </c>
      <c r="L1169" s="57">
        <v>20000</v>
      </c>
      <c r="M1169" s="57"/>
      <c r="N1169" s="57">
        <v>574</v>
      </c>
      <c r="O1169" s="57">
        <v>608</v>
      </c>
      <c r="P1169" s="25">
        <f>Tabla15[[#This Row],[sbruto]]-Tabla15[[#This Row],[ISR]]-Tabla15[[#This Row],[SFS]]-Tabla15[[#This Row],[AFP]]-Tabla15[[#This Row],[sneto]]</f>
        <v>0</v>
      </c>
      <c r="Q1169" s="25">
        <v>18818</v>
      </c>
      <c r="R1169" s="48" t="str">
        <f>_xlfn.XLOOKUP(Tabla15[[#This Row],[cedula]],Tabla8[Numero Documento],Tabla8[Gen])</f>
        <v>F</v>
      </c>
      <c r="S1169" s="48" t="str">
        <f>_xlfn.XLOOKUP(Tabla15[[#This Row],[cedula]],Tabla8[Numero Documento],Tabla8[Lugar Funciones Codigo])</f>
        <v>01.83.06</v>
      </c>
    </row>
    <row r="1170" spans="1:19">
      <c r="A1170" s="48" t="s">
        <v>2538</v>
      </c>
      <c r="B1170" s="48" t="s">
        <v>2387</v>
      </c>
      <c r="C1170" s="48" t="s">
        <v>2570</v>
      </c>
      <c r="D1170" s="48" t="str">
        <f>Tabla15[[#This Row],[cedula]]&amp;Tabla15[[#This Row],[prog]]&amp;LEFT(Tabla15[[#This Row],[TIPO]],3)</f>
        <v>0030068772001TEM</v>
      </c>
      <c r="E1170" s="48" t="s">
        <v>960</v>
      </c>
      <c r="F1170" s="48" t="s">
        <v>129</v>
      </c>
      <c r="G1170" s="48" t="s">
        <v>272</v>
      </c>
      <c r="H1170" s="48" t="s">
        <v>2795</v>
      </c>
      <c r="I1170" s="73">
        <f>_xlfn.XLOOKUP(Tabla15[[#This Row],[cedula]],TCARRERA[CEDULA],TCARRERA[CATEGORIA DEL SERVIDOR],0)</f>
        <v>0</v>
      </c>
      <c r="J1170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0" s="48" t="str">
        <f>IF(ISTEXT(Tabla15[[#This Row],[CARRERA]]),Tabla15[[#This Row],[CARRERA]],Tabla15[[#This Row],[STATUS]])</f>
        <v>TEMPORALES</v>
      </c>
      <c r="L1170" s="57">
        <v>120000</v>
      </c>
      <c r="M1170" s="60">
        <v>16431.759999999998</v>
      </c>
      <c r="N1170" s="57">
        <v>3648</v>
      </c>
      <c r="O1170" s="57">
        <v>3444</v>
      </c>
      <c r="P1170" s="25">
        <f>Tabla15[[#This Row],[sbruto]]-Tabla15[[#This Row],[ISR]]-Tabla15[[#This Row],[SFS]]-Tabla15[[#This Row],[AFP]]-Tabla15[[#This Row],[sneto]]</f>
        <v>1537.4500000000116</v>
      </c>
      <c r="Q1170" s="25">
        <v>94938.79</v>
      </c>
      <c r="R1170" s="48" t="str">
        <f>_xlfn.XLOOKUP(Tabla15[[#This Row],[cedula]],Tabla8[Numero Documento],Tabla8[Gen])</f>
        <v>F</v>
      </c>
      <c r="S1170" s="48" t="str">
        <f>_xlfn.XLOOKUP(Tabla15[[#This Row],[cedula]],Tabla8[Numero Documento],Tabla8[Lugar Funciones Codigo])</f>
        <v>01.83.06.00.00.01</v>
      </c>
    </row>
    <row r="1171" spans="1:19" hidden="1">
      <c r="A1171" s="48" t="s">
        <v>2539</v>
      </c>
      <c r="B1171" s="48" t="s">
        <v>1859</v>
      </c>
      <c r="C1171" s="48" t="s">
        <v>2570</v>
      </c>
      <c r="D1171" s="48" t="str">
        <f>Tabla15[[#This Row],[cedula]]&amp;Tabla15[[#This Row],[prog]]&amp;LEFT(Tabla15[[#This Row],[TIPO]],3)</f>
        <v>0011722921101FIJ</v>
      </c>
      <c r="E1171" s="48" t="s">
        <v>558</v>
      </c>
      <c r="F1171" s="48" t="s">
        <v>59</v>
      </c>
      <c r="G1171" s="48" t="s">
        <v>552</v>
      </c>
      <c r="H1171" s="48" t="s">
        <v>11</v>
      </c>
      <c r="I1171" s="73">
        <f>_xlfn.XLOOKUP(Tabla15[[#This Row],[cedula]],TCARRERA[CEDULA],TCARRERA[CATEGORIA DEL SERVIDOR],0)</f>
        <v>0</v>
      </c>
      <c r="J117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71" s="48" t="str">
        <f>IF(ISTEXT(Tabla15[[#This Row],[CARRERA]]),Tabla15[[#This Row],[CARRERA]],Tabla15[[#This Row],[STATUS]])</f>
        <v>FIJO</v>
      </c>
      <c r="L1171" s="57">
        <v>165000</v>
      </c>
      <c r="M1171" s="60">
        <v>26656.82</v>
      </c>
      <c r="N1171" s="57">
        <v>4943.8</v>
      </c>
      <c r="O1171" s="57">
        <v>4735.5</v>
      </c>
      <c r="P1171" s="25">
        <f>Tabla15[[#This Row],[sbruto]]-Tabla15[[#This Row],[ISR]]-Tabla15[[#This Row],[SFS]]-Tabla15[[#This Row],[AFP]]-Tabla15[[#This Row],[sneto]]</f>
        <v>3049.9000000000087</v>
      </c>
      <c r="Q1171" s="25">
        <v>125613.98</v>
      </c>
      <c r="R1171" s="48" t="str">
        <f>_xlfn.XLOOKUP(Tabla15[[#This Row],[cedula]],Tabla8[Numero Documento],Tabla8[Gen])</f>
        <v>F</v>
      </c>
      <c r="S1171" s="48" t="str">
        <f>_xlfn.XLOOKUP(Tabla15[[#This Row],[cedula]],Tabla8[Numero Documento],Tabla8[Lugar Funciones Codigo])</f>
        <v>01.83.06.00.02</v>
      </c>
    </row>
    <row r="1172" spans="1:19">
      <c r="A1172" s="48" t="s">
        <v>2538</v>
      </c>
      <c r="B1172" s="48" t="s">
        <v>2375</v>
      </c>
      <c r="C1172" s="48" t="s">
        <v>2570</v>
      </c>
      <c r="D1172" s="48" t="str">
        <f>Tabla15[[#This Row],[cedula]]&amp;Tabla15[[#This Row],[prog]]&amp;LEFT(Tabla15[[#This Row],[TIPO]],3)</f>
        <v>0230056602901TEM</v>
      </c>
      <c r="E1172" s="48" t="s">
        <v>958</v>
      </c>
      <c r="F1172" s="48" t="s">
        <v>1422</v>
      </c>
      <c r="G1172" s="48" t="s">
        <v>552</v>
      </c>
      <c r="H1172" s="48" t="s">
        <v>2795</v>
      </c>
      <c r="I1172" s="73">
        <f>_xlfn.XLOOKUP(Tabla15[[#This Row],[cedula]],TCARRERA[CEDULA],TCARRERA[CATEGORIA DEL SERVIDOR],0)</f>
        <v>0</v>
      </c>
      <c r="J1172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2" s="48" t="str">
        <f>IF(ISTEXT(Tabla15[[#This Row],[CARRERA]]),Tabla15[[#This Row],[CARRERA]],Tabla15[[#This Row],[STATUS]])</f>
        <v>TEMPORALES</v>
      </c>
      <c r="L1172" s="57">
        <v>110000</v>
      </c>
      <c r="M1172" s="59">
        <v>14457.62</v>
      </c>
      <c r="N1172" s="57">
        <v>3344</v>
      </c>
      <c r="O1172" s="57">
        <v>3157</v>
      </c>
      <c r="P1172" s="25">
        <f>Tabla15[[#This Row],[sbruto]]-Tabla15[[#This Row],[ISR]]-Tabla15[[#This Row],[SFS]]-Tabla15[[#This Row],[AFP]]-Tabla15[[#This Row],[sneto]]</f>
        <v>25</v>
      </c>
      <c r="Q1172" s="25">
        <v>89016.38</v>
      </c>
      <c r="R1172" s="48" t="str">
        <f>_xlfn.XLOOKUP(Tabla15[[#This Row],[cedula]],Tabla8[Numero Documento],Tabla8[Gen])</f>
        <v>M</v>
      </c>
      <c r="S1172" s="48" t="str">
        <f>_xlfn.XLOOKUP(Tabla15[[#This Row],[cedula]],Tabla8[Numero Documento],Tabla8[Lugar Funciones Codigo])</f>
        <v>01.83.06.00.02</v>
      </c>
    </row>
    <row r="1173" spans="1:19">
      <c r="A1173" s="48" t="s">
        <v>2538</v>
      </c>
      <c r="B1173" s="48" t="s">
        <v>2394</v>
      </c>
      <c r="C1173" s="48" t="s">
        <v>2570</v>
      </c>
      <c r="D1173" s="48" t="str">
        <f>Tabla15[[#This Row],[cedula]]&amp;Tabla15[[#This Row],[prog]]&amp;LEFT(Tabla15[[#This Row],[TIPO]],3)</f>
        <v>0180008172901TEM</v>
      </c>
      <c r="E1173" s="48" t="s">
        <v>961</v>
      </c>
      <c r="F1173" s="48" t="s">
        <v>1422</v>
      </c>
      <c r="G1173" s="48" t="s">
        <v>552</v>
      </c>
      <c r="H1173" s="48" t="s">
        <v>2795</v>
      </c>
      <c r="I1173" s="73">
        <f>_xlfn.XLOOKUP(Tabla15[[#This Row],[cedula]],TCARRERA[CEDULA],TCARRERA[CATEGORIA DEL SERVIDOR],0)</f>
        <v>0</v>
      </c>
      <c r="J1173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3" s="48" t="str">
        <f>IF(ISTEXT(Tabla15[[#This Row],[CARRERA]]),Tabla15[[#This Row],[CARRERA]],Tabla15[[#This Row],[STATUS]])</f>
        <v>TEMPORALES</v>
      </c>
      <c r="L1173" s="57">
        <v>110000</v>
      </c>
      <c r="M1173" s="60">
        <v>14457.62</v>
      </c>
      <c r="N1173" s="57">
        <v>3344</v>
      </c>
      <c r="O1173" s="57">
        <v>3157</v>
      </c>
      <c r="P1173" s="25">
        <f>Tabla15[[#This Row],[sbruto]]-Tabla15[[#This Row],[ISR]]-Tabla15[[#This Row],[SFS]]-Tabla15[[#This Row],[AFP]]-Tabla15[[#This Row],[sneto]]</f>
        <v>25</v>
      </c>
      <c r="Q1173" s="25">
        <v>89016.38</v>
      </c>
      <c r="R1173" s="48" t="str">
        <f>_xlfn.XLOOKUP(Tabla15[[#This Row],[cedula]],Tabla8[Numero Documento],Tabla8[Gen])</f>
        <v>M</v>
      </c>
      <c r="S1173" s="48" t="str">
        <f>_xlfn.XLOOKUP(Tabla15[[#This Row],[cedula]],Tabla8[Numero Documento],Tabla8[Lugar Funciones Codigo])</f>
        <v>01.83.06.00.02</v>
      </c>
    </row>
    <row r="1174" spans="1:19">
      <c r="A1174" s="48" t="s">
        <v>2538</v>
      </c>
      <c r="B1174" s="48" t="s">
        <v>2352</v>
      </c>
      <c r="C1174" s="48" t="s">
        <v>2570</v>
      </c>
      <c r="D1174" s="48" t="str">
        <f>Tabla15[[#This Row],[cedula]]&amp;Tabla15[[#This Row],[prog]]&amp;LEFT(Tabla15[[#This Row],[TIPO]],3)</f>
        <v>0011267708301TEM</v>
      </c>
      <c r="E1174" s="48" t="s">
        <v>1089</v>
      </c>
      <c r="F1174" s="48" t="s">
        <v>100</v>
      </c>
      <c r="G1174" s="48" t="s">
        <v>552</v>
      </c>
      <c r="H1174" s="48" t="s">
        <v>2795</v>
      </c>
      <c r="I1174" s="73">
        <f>_xlfn.XLOOKUP(Tabla15[[#This Row],[cedula]],TCARRERA[CEDULA],TCARRERA[CATEGORIA DEL SERVIDOR],0)</f>
        <v>0</v>
      </c>
      <c r="J1174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4" s="48" t="str">
        <f>IF(ISTEXT(Tabla15[[#This Row],[CARRERA]]),Tabla15[[#This Row],[CARRERA]],Tabla15[[#This Row],[STATUS]])</f>
        <v>TEMPORALES</v>
      </c>
      <c r="L1174" s="57">
        <v>75000</v>
      </c>
      <c r="M1174" s="57">
        <v>6309.38</v>
      </c>
      <c r="N1174" s="57">
        <v>2280</v>
      </c>
      <c r="O1174" s="57">
        <v>2152.5</v>
      </c>
      <c r="P1174" s="25">
        <f>Tabla15[[#This Row],[sbruto]]-Tabla15[[#This Row],[ISR]]-Tabla15[[#This Row],[SFS]]-Tabla15[[#This Row],[AFP]]-Tabla15[[#This Row],[sneto]]</f>
        <v>24.999999999992724</v>
      </c>
      <c r="Q1174" s="25">
        <v>64233.120000000003</v>
      </c>
      <c r="R1174" s="48" t="str">
        <f>_xlfn.XLOOKUP(Tabla15[[#This Row],[cedula]],Tabla8[Numero Documento],Tabla8[Gen])</f>
        <v>F</v>
      </c>
      <c r="S1174" s="48" t="str">
        <f>_xlfn.XLOOKUP(Tabla15[[#This Row],[cedula]],Tabla8[Numero Documento],Tabla8[Lugar Funciones Codigo])</f>
        <v>01.83.06.00.02</v>
      </c>
    </row>
    <row r="1175" spans="1:19">
      <c r="A1175" s="48" t="s">
        <v>2538</v>
      </c>
      <c r="B1175" s="48" t="s">
        <v>3007</v>
      </c>
      <c r="C1175" s="48" t="s">
        <v>2570</v>
      </c>
      <c r="D1175" s="48" t="str">
        <f>Tabla15[[#This Row],[cedula]]&amp;Tabla15[[#This Row],[prog]]&amp;LEFT(Tabla15[[#This Row],[TIPO]],3)</f>
        <v>4022079295201TEM</v>
      </c>
      <c r="E1175" s="48" t="s">
        <v>3006</v>
      </c>
      <c r="F1175" s="48" t="s">
        <v>1005</v>
      </c>
      <c r="G1175" s="48" t="s">
        <v>552</v>
      </c>
      <c r="H1175" s="48" t="s">
        <v>2795</v>
      </c>
      <c r="I1175" s="73">
        <f>_xlfn.XLOOKUP(Tabla15[[#This Row],[cedula]],TCARRERA[CEDULA],TCARRERA[CATEGORIA DEL SERVIDOR],0)</f>
        <v>0</v>
      </c>
      <c r="J117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5" s="48" t="str">
        <f>IF(ISTEXT(Tabla15[[#This Row],[CARRERA]]),Tabla15[[#This Row],[CARRERA]],Tabla15[[#This Row],[STATUS]])</f>
        <v>TEMPORALES</v>
      </c>
      <c r="L1175" s="57">
        <v>50000</v>
      </c>
      <c r="M1175" s="61">
        <v>1854</v>
      </c>
      <c r="N1175" s="57">
        <v>1520</v>
      </c>
      <c r="O1175" s="57">
        <v>1435</v>
      </c>
      <c r="P1175" s="25">
        <f>Tabla15[[#This Row],[sbruto]]-Tabla15[[#This Row],[ISR]]-Tabla15[[#This Row],[SFS]]-Tabla15[[#This Row],[AFP]]-Tabla15[[#This Row],[sneto]]</f>
        <v>25</v>
      </c>
      <c r="Q1175" s="25">
        <v>45166</v>
      </c>
      <c r="R1175" s="48" t="str">
        <f>_xlfn.XLOOKUP(Tabla15[[#This Row],[cedula]],Tabla8[Numero Documento],Tabla8[Gen])</f>
        <v>M</v>
      </c>
      <c r="S1175" s="48" t="str">
        <f>_xlfn.XLOOKUP(Tabla15[[#This Row],[cedula]],Tabla8[Numero Documento],Tabla8[Lugar Funciones Codigo])</f>
        <v>01.83.06.00.02</v>
      </c>
    </row>
    <row r="1176" spans="1:19" hidden="1">
      <c r="A1176" s="48" t="s">
        <v>2539</v>
      </c>
      <c r="B1176" s="48" t="s">
        <v>1293</v>
      </c>
      <c r="C1176" s="48" t="s">
        <v>2570</v>
      </c>
      <c r="D1176" s="48" t="str">
        <f>Tabla15[[#This Row],[cedula]]&amp;Tabla15[[#This Row],[prog]]&amp;LEFT(Tabla15[[#This Row],[TIPO]],3)</f>
        <v>0310460782901FIJ</v>
      </c>
      <c r="E1176" s="48" t="s">
        <v>465</v>
      </c>
      <c r="F1176" s="48" t="s">
        <v>466</v>
      </c>
      <c r="G1176" s="48" t="s">
        <v>552</v>
      </c>
      <c r="H1176" s="48" t="s">
        <v>11</v>
      </c>
      <c r="I1176" s="73" t="str">
        <f>_xlfn.XLOOKUP(Tabla15[[#This Row],[cedula]],TCARRERA[CEDULA],TCARRERA[CATEGORIA DEL SERVIDOR],0)</f>
        <v>CARRERA ADMINISTRATIVA</v>
      </c>
      <c r="J117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76" s="48" t="str">
        <f>IF(ISTEXT(Tabla15[[#This Row],[CARRERA]]),Tabla15[[#This Row],[CARRERA]],Tabla15[[#This Row],[STATUS]])</f>
        <v>CARRERA ADMINISTRATIVA</v>
      </c>
      <c r="L1176" s="57">
        <v>45000</v>
      </c>
      <c r="M1176" s="60">
        <v>921.46</v>
      </c>
      <c r="N1176" s="57">
        <v>1368</v>
      </c>
      <c r="O1176" s="57">
        <v>1291.5</v>
      </c>
      <c r="P1176" s="25">
        <f>Tabla15[[#This Row],[sbruto]]-Tabla15[[#This Row],[ISR]]-Tabla15[[#This Row],[SFS]]-Tabla15[[#This Row],[AFP]]-Tabla15[[#This Row],[sneto]]</f>
        <v>1537.4500000000044</v>
      </c>
      <c r="Q1176" s="25">
        <v>39881.589999999997</v>
      </c>
      <c r="R1176" s="48" t="str">
        <f>_xlfn.XLOOKUP(Tabla15[[#This Row],[cedula]],Tabla8[Numero Documento],Tabla8[Gen])</f>
        <v>M</v>
      </c>
      <c r="S1176" s="48" t="str">
        <f>_xlfn.XLOOKUP(Tabla15[[#This Row],[cedula]],Tabla8[Numero Documento],Tabla8[Lugar Funciones Codigo])</f>
        <v>01.83.06.00.02</v>
      </c>
    </row>
    <row r="1177" spans="1:19">
      <c r="A1177" s="48" t="s">
        <v>2538</v>
      </c>
      <c r="B1177" s="48" t="s">
        <v>2934</v>
      </c>
      <c r="C1177" s="48" t="s">
        <v>2570</v>
      </c>
      <c r="D1177" s="48" t="str">
        <f>Tabla15[[#This Row],[cedula]]&amp;Tabla15[[#This Row],[prog]]&amp;LEFT(Tabla15[[#This Row],[TIPO]],3)</f>
        <v>0540088816901TEM</v>
      </c>
      <c r="E1177" s="48" t="s">
        <v>2933</v>
      </c>
      <c r="F1177" s="48" t="s">
        <v>983</v>
      </c>
      <c r="G1177" s="48" t="s">
        <v>552</v>
      </c>
      <c r="H1177" s="48" t="s">
        <v>2795</v>
      </c>
      <c r="I1177" s="73">
        <f>_xlfn.XLOOKUP(Tabla15[[#This Row],[cedula]],TCARRERA[CEDULA],TCARRERA[CATEGORIA DEL SERVIDOR],0)</f>
        <v>0</v>
      </c>
      <c r="J1177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7" s="48" t="str">
        <f>IF(ISTEXT(Tabla15[[#This Row],[CARRERA]]),Tabla15[[#This Row],[CARRERA]],Tabla15[[#This Row],[STATUS]])</f>
        <v>TEMPORALES</v>
      </c>
      <c r="L1177" s="57">
        <v>40000</v>
      </c>
      <c r="M1177" s="60">
        <v>442.65</v>
      </c>
      <c r="N1177" s="60">
        <v>1216</v>
      </c>
      <c r="O1177" s="60">
        <v>1148</v>
      </c>
      <c r="P1177" s="25">
        <f>Tabla15[[#This Row],[sbruto]]-Tabla15[[#This Row],[ISR]]-Tabla15[[#This Row],[SFS]]-Tabla15[[#This Row],[AFP]]-Tabla15[[#This Row],[sneto]]</f>
        <v>25</v>
      </c>
      <c r="Q1177" s="25">
        <v>37168.35</v>
      </c>
      <c r="R1177" s="48" t="str">
        <f>_xlfn.XLOOKUP(Tabla15[[#This Row],[cedula]],Tabla8[Numero Documento],Tabla8[Gen])</f>
        <v>F</v>
      </c>
      <c r="S1177" s="48" t="str">
        <f>_xlfn.XLOOKUP(Tabla15[[#This Row],[cedula]],Tabla8[Numero Documento],Tabla8[Lugar Funciones Codigo])</f>
        <v>01.83.06.00.02</v>
      </c>
    </row>
    <row r="1178" spans="1:19">
      <c r="A1178" s="48" t="s">
        <v>2538</v>
      </c>
      <c r="B1178" s="48" t="s">
        <v>2994</v>
      </c>
      <c r="C1178" s="48" t="s">
        <v>2570</v>
      </c>
      <c r="D1178" s="48" t="str">
        <f>Tabla15[[#This Row],[cedula]]&amp;Tabla15[[#This Row],[prog]]&amp;LEFT(Tabla15[[#This Row],[TIPO]],3)</f>
        <v>4022208183401TEM</v>
      </c>
      <c r="E1178" s="48" t="s">
        <v>2993</v>
      </c>
      <c r="F1178" s="48" t="s">
        <v>983</v>
      </c>
      <c r="G1178" s="48" t="s">
        <v>552</v>
      </c>
      <c r="H1178" s="48" t="s">
        <v>2795</v>
      </c>
      <c r="I1178" s="73">
        <f>_xlfn.XLOOKUP(Tabla15[[#This Row],[cedula]],TCARRERA[CEDULA],TCARRERA[CATEGORIA DEL SERVIDOR],0)</f>
        <v>0</v>
      </c>
      <c r="J1178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8" s="48" t="str">
        <f>IF(ISTEXT(Tabla15[[#This Row],[CARRERA]]),Tabla15[[#This Row],[CARRERA]],Tabla15[[#This Row],[STATUS]])</f>
        <v>TEMPORALES</v>
      </c>
      <c r="L1178" s="57">
        <v>40000</v>
      </c>
      <c r="M1178" s="60">
        <v>442.65</v>
      </c>
      <c r="N1178" s="57">
        <v>1216</v>
      </c>
      <c r="O1178" s="57">
        <v>1148</v>
      </c>
      <c r="P1178" s="25">
        <f>Tabla15[[#This Row],[sbruto]]-Tabla15[[#This Row],[ISR]]-Tabla15[[#This Row],[SFS]]-Tabla15[[#This Row],[AFP]]-Tabla15[[#This Row],[sneto]]</f>
        <v>25</v>
      </c>
      <c r="Q1178" s="25">
        <v>37168.35</v>
      </c>
      <c r="R1178" s="48" t="str">
        <f>_xlfn.XLOOKUP(Tabla15[[#This Row],[cedula]],Tabla8[Numero Documento],Tabla8[Gen])</f>
        <v>M</v>
      </c>
      <c r="S1178" s="48" t="str">
        <f>_xlfn.XLOOKUP(Tabla15[[#This Row],[cedula]],Tabla8[Numero Documento],Tabla8[Lugar Funciones Codigo])</f>
        <v>01.83.06.00.02</v>
      </c>
    </row>
    <row r="1179" spans="1:19">
      <c r="A1179" s="48" t="s">
        <v>2538</v>
      </c>
      <c r="B1179" s="48" t="s">
        <v>3061</v>
      </c>
      <c r="C1179" s="48" t="s">
        <v>2570</v>
      </c>
      <c r="D1179" s="48" t="str">
        <f>Tabla15[[#This Row],[cedula]]&amp;Tabla15[[#This Row],[prog]]&amp;LEFT(Tabla15[[#This Row],[TIPO]],3)</f>
        <v>0550001152201TEM</v>
      </c>
      <c r="E1179" s="48" t="s">
        <v>3060</v>
      </c>
      <c r="F1179" s="48" t="s">
        <v>983</v>
      </c>
      <c r="G1179" s="48" t="s">
        <v>552</v>
      </c>
      <c r="H1179" s="48" t="s">
        <v>2795</v>
      </c>
      <c r="I1179" s="73">
        <f>_xlfn.XLOOKUP(Tabla15[[#This Row],[cedula]],TCARRERA[CEDULA],TCARRERA[CATEGORIA DEL SERVIDOR],0)</f>
        <v>0</v>
      </c>
      <c r="J1179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9" s="48" t="str">
        <f>IF(ISTEXT(Tabla15[[#This Row],[CARRERA]]),Tabla15[[#This Row],[CARRERA]],Tabla15[[#This Row],[STATUS]])</f>
        <v>TEMPORALES</v>
      </c>
      <c r="L1179" s="57">
        <v>40000</v>
      </c>
      <c r="M1179" s="58">
        <v>442.65</v>
      </c>
      <c r="N1179" s="57">
        <v>1216</v>
      </c>
      <c r="O1179" s="57">
        <v>1148</v>
      </c>
      <c r="P1179" s="25">
        <f>Tabla15[[#This Row],[sbruto]]-Tabla15[[#This Row],[ISR]]-Tabla15[[#This Row],[SFS]]-Tabla15[[#This Row],[AFP]]-Tabla15[[#This Row],[sneto]]</f>
        <v>25</v>
      </c>
      <c r="Q1179" s="25">
        <v>37168.35</v>
      </c>
      <c r="R1179" s="48" t="str">
        <f>_xlfn.XLOOKUP(Tabla15[[#This Row],[cedula]],Tabla8[Numero Documento],Tabla8[Gen])</f>
        <v>F</v>
      </c>
      <c r="S1179" s="48" t="str">
        <f>_xlfn.XLOOKUP(Tabla15[[#This Row],[cedula]],Tabla8[Numero Documento],Tabla8[Lugar Funciones Codigo])</f>
        <v>01.83.06.00.02</v>
      </c>
    </row>
    <row r="1180" spans="1:19">
      <c r="A1180" s="48" t="s">
        <v>2538</v>
      </c>
      <c r="B1180" s="48" t="s">
        <v>2358</v>
      </c>
      <c r="C1180" s="48" t="s">
        <v>2570</v>
      </c>
      <c r="D1180" s="48" t="str">
        <f>Tabla15[[#This Row],[cedula]]&amp;Tabla15[[#This Row],[prog]]&amp;LEFT(Tabla15[[#This Row],[TIPO]],3)</f>
        <v>0280000655901TEM</v>
      </c>
      <c r="E1180" s="48" t="s">
        <v>1418</v>
      </c>
      <c r="F1180" s="48" t="s">
        <v>983</v>
      </c>
      <c r="G1180" s="48" t="s">
        <v>552</v>
      </c>
      <c r="H1180" s="48" t="s">
        <v>2795</v>
      </c>
      <c r="I1180" s="73">
        <f>_xlfn.XLOOKUP(Tabla15[[#This Row],[cedula]],TCARRERA[CEDULA],TCARRERA[CATEGORIA DEL SERVIDOR],0)</f>
        <v>0</v>
      </c>
      <c r="J1180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0" s="48" t="str">
        <f>IF(ISTEXT(Tabla15[[#This Row],[CARRERA]]),Tabla15[[#This Row],[CARRERA]],Tabla15[[#This Row],[STATUS]])</f>
        <v>TEMPORALES</v>
      </c>
      <c r="L1180" s="57">
        <v>40000</v>
      </c>
      <c r="M1180" s="61">
        <v>442.65</v>
      </c>
      <c r="N1180" s="57">
        <v>1216</v>
      </c>
      <c r="O1180" s="57">
        <v>1148</v>
      </c>
      <c r="P1180" s="25">
        <f>Tabla15[[#This Row],[sbruto]]-Tabla15[[#This Row],[ISR]]-Tabla15[[#This Row],[SFS]]-Tabla15[[#This Row],[AFP]]-Tabla15[[#This Row],[sneto]]</f>
        <v>25</v>
      </c>
      <c r="Q1180" s="25">
        <v>37168.35</v>
      </c>
      <c r="R1180" s="48" t="str">
        <f>_xlfn.XLOOKUP(Tabla15[[#This Row],[cedula]],Tabla8[Numero Documento],Tabla8[Gen])</f>
        <v>F</v>
      </c>
      <c r="S1180" s="48" t="str">
        <f>_xlfn.XLOOKUP(Tabla15[[#This Row],[cedula]],Tabla8[Numero Documento],Tabla8[Lugar Funciones Codigo])</f>
        <v>01.83.06.00.02</v>
      </c>
    </row>
    <row r="1181" spans="1:19" hidden="1">
      <c r="A1181" s="48" t="s">
        <v>2539</v>
      </c>
      <c r="B1181" s="48" t="s">
        <v>1165</v>
      </c>
      <c r="C1181" s="48" t="s">
        <v>2570</v>
      </c>
      <c r="D1181" s="48" t="str">
        <f>Tabla15[[#This Row],[cedula]]&amp;Tabla15[[#This Row],[prog]]&amp;LEFT(Tabla15[[#This Row],[TIPO]],3)</f>
        <v>0010092674001FIJ</v>
      </c>
      <c r="E1181" s="48" t="s">
        <v>449</v>
      </c>
      <c r="F1181" s="48" t="s">
        <v>450</v>
      </c>
      <c r="G1181" s="48" t="s">
        <v>552</v>
      </c>
      <c r="H1181" s="48" t="s">
        <v>11</v>
      </c>
      <c r="I1181" s="73" t="str">
        <f>_xlfn.XLOOKUP(Tabla15[[#This Row],[cedula]],TCARRERA[CEDULA],TCARRERA[CATEGORIA DEL SERVIDOR],0)</f>
        <v>CARRERA ADMINISTRATIVA</v>
      </c>
      <c r="J118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81" s="48" t="str">
        <f>IF(ISTEXT(Tabla15[[#This Row],[CARRERA]]),Tabla15[[#This Row],[CARRERA]],Tabla15[[#This Row],[STATUS]])</f>
        <v>CARRERA ADMINISTRATIVA</v>
      </c>
      <c r="L1181" s="57">
        <v>40000</v>
      </c>
      <c r="M1181" s="61">
        <v>442.65</v>
      </c>
      <c r="N1181" s="57">
        <v>1216</v>
      </c>
      <c r="O1181" s="57">
        <v>1148</v>
      </c>
      <c r="P1181" s="25">
        <f>Tabla15[[#This Row],[sbruto]]-Tabla15[[#This Row],[ISR]]-Tabla15[[#This Row],[SFS]]-Tabla15[[#This Row],[AFP]]-Tabla15[[#This Row],[sneto]]</f>
        <v>725</v>
      </c>
      <c r="Q1181" s="25">
        <v>36468.35</v>
      </c>
      <c r="R1181" s="48" t="str">
        <f>_xlfn.XLOOKUP(Tabla15[[#This Row],[cedula]],Tabla8[Numero Documento],Tabla8[Gen])</f>
        <v>F</v>
      </c>
      <c r="S1181" s="48" t="str">
        <f>_xlfn.XLOOKUP(Tabla15[[#This Row],[cedula]],Tabla8[Numero Documento],Tabla8[Lugar Funciones Codigo])</f>
        <v>01.83.06.00.02</v>
      </c>
    </row>
    <row r="1182" spans="1:19">
      <c r="A1182" s="48" t="s">
        <v>2538</v>
      </c>
      <c r="B1182" s="48" t="s">
        <v>2299</v>
      </c>
      <c r="C1182" s="48" t="s">
        <v>2570</v>
      </c>
      <c r="D1182" s="48" t="str">
        <f>Tabla15[[#This Row],[cedula]]&amp;Tabla15[[#This Row],[prog]]&amp;LEFT(Tabla15[[#This Row],[TIPO]],3)</f>
        <v>0370070066301TEM</v>
      </c>
      <c r="E1182" s="48" t="s">
        <v>1634</v>
      </c>
      <c r="F1182" s="48" t="s">
        <v>192</v>
      </c>
      <c r="G1182" s="48" t="s">
        <v>552</v>
      </c>
      <c r="H1182" s="48" t="s">
        <v>2795</v>
      </c>
      <c r="I1182" s="73">
        <f>_xlfn.XLOOKUP(Tabla15[[#This Row],[cedula]],TCARRERA[CEDULA],TCARRERA[CATEGORIA DEL SERVIDOR],0)</f>
        <v>0</v>
      </c>
      <c r="J1182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2" s="48" t="str">
        <f>IF(ISTEXT(Tabla15[[#This Row],[CARRERA]]),Tabla15[[#This Row],[CARRERA]],Tabla15[[#This Row],[STATUS]])</f>
        <v>TEMPORALES</v>
      </c>
      <c r="L1182" s="57">
        <v>35000</v>
      </c>
      <c r="M1182" s="60"/>
      <c r="N1182" s="60">
        <v>1064</v>
      </c>
      <c r="O1182" s="60">
        <v>1004.5</v>
      </c>
      <c r="P1182" s="25">
        <f>Tabla15[[#This Row],[sbruto]]-Tabla15[[#This Row],[ISR]]-Tabla15[[#This Row],[SFS]]-Tabla15[[#This Row],[AFP]]-Tabla15[[#This Row],[sneto]]</f>
        <v>25</v>
      </c>
      <c r="Q1182" s="25">
        <v>32906.5</v>
      </c>
      <c r="R1182" s="48" t="str">
        <f>_xlfn.XLOOKUP(Tabla15[[#This Row],[cedula]],Tabla8[Numero Documento],Tabla8[Gen])</f>
        <v>F</v>
      </c>
      <c r="S1182" s="48" t="str">
        <f>_xlfn.XLOOKUP(Tabla15[[#This Row],[cedula]],Tabla8[Numero Documento],Tabla8[Lugar Funciones Codigo])</f>
        <v>01.83.06.00.02</v>
      </c>
    </row>
    <row r="1183" spans="1:19">
      <c r="A1183" s="48" t="s">
        <v>2538</v>
      </c>
      <c r="B1183" s="48" t="s">
        <v>2320</v>
      </c>
      <c r="C1183" s="48" t="s">
        <v>2570</v>
      </c>
      <c r="D1183" s="48" t="str">
        <f>Tabla15[[#This Row],[cedula]]&amp;Tabla15[[#This Row],[prog]]&amp;LEFT(Tabla15[[#This Row],[TIPO]],3)</f>
        <v>0010364409201TEM</v>
      </c>
      <c r="E1183" s="48" t="s">
        <v>1410</v>
      </c>
      <c r="F1183" s="48" t="s">
        <v>192</v>
      </c>
      <c r="G1183" s="48" t="s">
        <v>552</v>
      </c>
      <c r="H1183" s="48" t="s">
        <v>2795</v>
      </c>
      <c r="I1183" s="73">
        <f>_xlfn.XLOOKUP(Tabla15[[#This Row],[cedula]],TCARRERA[CEDULA],TCARRERA[CATEGORIA DEL SERVIDOR],0)</f>
        <v>0</v>
      </c>
      <c r="J1183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3" s="48" t="str">
        <f>IF(ISTEXT(Tabla15[[#This Row],[CARRERA]]),Tabla15[[#This Row],[CARRERA]],Tabla15[[#This Row],[STATUS]])</f>
        <v>TEMPORALES</v>
      </c>
      <c r="L1183" s="57">
        <v>35000</v>
      </c>
      <c r="M1183" s="60"/>
      <c r="N1183" s="57">
        <v>1064</v>
      </c>
      <c r="O1183" s="57">
        <v>1004.5</v>
      </c>
      <c r="P1183" s="25">
        <f>Tabla15[[#This Row],[sbruto]]-Tabla15[[#This Row],[ISR]]-Tabla15[[#This Row],[SFS]]-Tabla15[[#This Row],[AFP]]-Tabla15[[#This Row],[sneto]]</f>
        <v>25</v>
      </c>
      <c r="Q1183" s="25">
        <v>32906.5</v>
      </c>
      <c r="R1183" s="48" t="str">
        <f>_xlfn.XLOOKUP(Tabla15[[#This Row],[cedula]],Tabla8[Numero Documento],Tabla8[Gen])</f>
        <v>M</v>
      </c>
      <c r="S1183" s="48" t="str">
        <f>_xlfn.XLOOKUP(Tabla15[[#This Row],[cedula]],Tabla8[Numero Documento],Tabla8[Lugar Funciones Codigo])</f>
        <v>01.83.06.00.02</v>
      </c>
    </row>
    <row r="1184" spans="1:19">
      <c r="A1184" s="48" t="s">
        <v>2538</v>
      </c>
      <c r="B1184" s="48" t="s">
        <v>2972</v>
      </c>
      <c r="C1184" s="48" t="s">
        <v>2570</v>
      </c>
      <c r="D1184" s="48" t="str">
        <f>Tabla15[[#This Row],[cedula]]&amp;Tabla15[[#This Row],[prog]]&amp;LEFT(Tabla15[[#This Row],[TIPO]],3)</f>
        <v>0540083268801TEM</v>
      </c>
      <c r="E1184" s="48" t="s">
        <v>2971</v>
      </c>
      <c r="F1184" s="48" t="s">
        <v>192</v>
      </c>
      <c r="G1184" s="48" t="s">
        <v>552</v>
      </c>
      <c r="H1184" s="48" t="s">
        <v>2795</v>
      </c>
      <c r="I1184" s="73">
        <f>_xlfn.XLOOKUP(Tabla15[[#This Row],[cedula]],TCARRERA[CEDULA],TCARRERA[CATEGORIA DEL SERVIDOR],0)</f>
        <v>0</v>
      </c>
      <c r="J1184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4" s="48" t="str">
        <f>IF(ISTEXT(Tabla15[[#This Row],[CARRERA]]),Tabla15[[#This Row],[CARRERA]],Tabla15[[#This Row],[STATUS]])</f>
        <v>TEMPORALES</v>
      </c>
      <c r="L1184" s="57">
        <v>35000</v>
      </c>
      <c r="M1184" s="57"/>
      <c r="N1184" s="57">
        <v>1064</v>
      </c>
      <c r="O1184" s="57">
        <v>1004.5</v>
      </c>
      <c r="P1184" s="25">
        <f>Tabla15[[#This Row],[sbruto]]-Tabla15[[#This Row],[ISR]]-Tabla15[[#This Row],[SFS]]-Tabla15[[#This Row],[AFP]]-Tabla15[[#This Row],[sneto]]</f>
        <v>25</v>
      </c>
      <c r="Q1184" s="25">
        <v>32906.5</v>
      </c>
      <c r="R1184" s="48" t="str">
        <f>_xlfn.XLOOKUP(Tabla15[[#This Row],[cedula]],Tabla8[Numero Documento],Tabla8[Gen])</f>
        <v>M</v>
      </c>
      <c r="S1184" s="48" t="str">
        <f>_xlfn.XLOOKUP(Tabla15[[#This Row],[cedula]],Tabla8[Numero Documento],Tabla8[Lugar Funciones Codigo])</f>
        <v>01.83.06.00.02</v>
      </c>
    </row>
    <row r="1185" spans="1:19">
      <c r="A1185" s="48" t="s">
        <v>2538</v>
      </c>
      <c r="B1185" s="48" t="s">
        <v>2998</v>
      </c>
      <c r="C1185" s="48" t="s">
        <v>2570</v>
      </c>
      <c r="D1185" s="48" t="str">
        <f>Tabla15[[#This Row],[cedula]]&amp;Tabla15[[#This Row],[prog]]&amp;LEFT(Tabla15[[#This Row],[TIPO]],3)</f>
        <v>0730001545501TEM</v>
      </c>
      <c r="E1185" s="48" t="s">
        <v>2997</v>
      </c>
      <c r="F1185" s="48" t="s">
        <v>192</v>
      </c>
      <c r="G1185" s="48" t="s">
        <v>552</v>
      </c>
      <c r="H1185" s="48" t="s">
        <v>2795</v>
      </c>
      <c r="I1185" s="73">
        <f>_xlfn.XLOOKUP(Tabla15[[#This Row],[cedula]],TCARRERA[CEDULA],TCARRERA[CATEGORIA DEL SERVIDOR],0)</f>
        <v>0</v>
      </c>
      <c r="J118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5" s="48" t="str">
        <f>IF(ISTEXT(Tabla15[[#This Row],[CARRERA]]),Tabla15[[#This Row],[CARRERA]],Tabla15[[#This Row],[STATUS]])</f>
        <v>TEMPORALES</v>
      </c>
      <c r="L1185" s="57">
        <v>35000</v>
      </c>
      <c r="M1185" s="60"/>
      <c r="N1185" s="57">
        <v>1064</v>
      </c>
      <c r="O1185" s="57">
        <v>1004.5</v>
      </c>
      <c r="P1185" s="25">
        <f>Tabla15[[#This Row],[sbruto]]-Tabla15[[#This Row],[ISR]]-Tabla15[[#This Row],[SFS]]-Tabla15[[#This Row],[AFP]]-Tabla15[[#This Row],[sneto]]</f>
        <v>25</v>
      </c>
      <c r="Q1185" s="25">
        <v>32906.5</v>
      </c>
      <c r="R1185" s="48" t="str">
        <f>_xlfn.XLOOKUP(Tabla15[[#This Row],[cedula]],Tabla8[Numero Documento],Tabla8[Gen])</f>
        <v>M</v>
      </c>
      <c r="S1185" s="48" t="str">
        <f>_xlfn.XLOOKUP(Tabla15[[#This Row],[cedula]],Tabla8[Numero Documento],Tabla8[Lugar Funciones Codigo])</f>
        <v>01.83.06.00.02</v>
      </c>
    </row>
    <row r="1186" spans="1:19">
      <c r="A1186" s="48" t="s">
        <v>2538</v>
      </c>
      <c r="B1186" s="48" t="s">
        <v>2329</v>
      </c>
      <c r="C1186" s="48" t="s">
        <v>2570</v>
      </c>
      <c r="D1186" s="48" t="str">
        <f>Tabla15[[#This Row],[cedula]]&amp;Tabla15[[#This Row],[prog]]&amp;LEFT(Tabla15[[#This Row],[TIPO]],3)</f>
        <v>0310321754701TEM</v>
      </c>
      <c r="E1186" s="48" t="s">
        <v>1639</v>
      </c>
      <c r="F1186" s="48" t="s">
        <v>192</v>
      </c>
      <c r="G1186" s="48" t="s">
        <v>552</v>
      </c>
      <c r="H1186" s="48" t="s">
        <v>2795</v>
      </c>
      <c r="I1186" s="73">
        <f>_xlfn.XLOOKUP(Tabla15[[#This Row],[cedula]],TCARRERA[CEDULA],TCARRERA[CATEGORIA DEL SERVIDOR],0)</f>
        <v>0</v>
      </c>
      <c r="J1186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6" s="48" t="str">
        <f>IF(ISTEXT(Tabla15[[#This Row],[CARRERA]]),Tabla15[[#This Row],[CARRERA]],Tabla15[[#This Row],[STATUS]])</f>
        <v>TEMPORALES</v>
      </c>
      <c r="L1186" s="57">
        <v>35000</v>
      </c>
      <c r="M1186" s="60"/>
      <c r="N1186" s="57">
        <v>1064</v>
      </c>
      <c r="O1186" s="57">
        <v>1004.5</v>
      </c>
      <c r="P1186" s="25">
        <f>Tabla15[[#This Row],[sbruto]]-Tabla15[[#This Row],[ISR]]-Tabla15[[#This Row],[SFS]]-Tabla15[[#This Row],[AFP]]-Tabla15[[#This Row],[sneto]]</f>
        <v>25</v>
      </c>
      <c r="Q1186" s="25">
        <v>32906.5</v>
      </c>
      <c r="R1186" s="48" t="str">
        <f>_xlfn.XLOOKUP(Tabla15[[#This Row],[cedula]],Tabla8[Numero Documento],Tabla8[Gen])</f>
        <v>F</v>
      </c>
      <c r="S1186" s="48" t="str">
        <f>_xlfn.XLOOKUP(Tabla15[[#This Row],[cedula]],Tabla8[Numero Documento],Tabla8[Lugar Funciones Codigo])</f>
        <v>01.83.06.00.02</v>
      </c>
    </row>
    <row r="1187" spans="1:19">
      <c r="A1187" s="48" t="s">
        <v>2538</v>
      </c>
      <c r="B1187" s="48" t="s">
        <v>2334</v>
      </c>
      <c r="C1187" s="48" t="s">
        <v>2570</v>
      </c>
      <c r="D1187" s="48" t="str">
        <f>Tabla15[[#This Row],[cedula]]&amp;Tabla15[[#This Row],[prog]]&amp;LEFT(Tabla15[[#This Row],[TIPO]],3)</f>
        <v>0010011511201TEM</v>
      </c>
      <c r="E1187" s="48" t="s">
        <v>1640</v>
      </c>
      <c r="F1187" s="48" t="s">
        <v>192</v>
      </c>
      <c r="G1187" s="48" t="s">
        <v>552</v>
      </c>
      <c r="H1187" s="48" t="s">
        <v>2795</v>
      </c>
      <c r="I1187" s="73">
        <f>_xlfn.XLOOKUP(Tabla15[[#This Row],[cedula]],TCARRERA[CEDULA],TCARRERA[CATEGORIA DEL SERVIDOR],0)</f>
        <v>0</v>
      </c>
      <c r="J1187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7" s="48" t="str">
        <f>IF(ISTEXT(Tabla15[[#This Row],[CARRERA]]),Tabla15[[#This Row],[CARRERA]],Tabla15[[#This Row],[STATUS]])</f>
        <v>TEMPORALES</v>
      </c>
      <c r="L1187" s="57">
        <v>35000</v>
      </c>
      <c r="M1187" s="58"/>
      <c r="N1187" s="57">
        <v>1064</v>
      </c>
      <c r="O1187" s="57">
        <v>1004.5</v>
      </c>
      <c r="P1187" s="25">
        <f>Tabla15[[#This Row],[sbruto]]-Tabla15[[#This Row],[ISR]]-Tabla15[[#This Row],[SFS]]-Tabla15[[#This Row],[AFP]]-Tabla15[[#This Row],[sneto]]</f>
        <v>25</v>
      </c>
      <c r="Q1187" s="25">
        <v>32906.5</v>
      </c>
      <c r="R1187" s="48" t="str">
        <f>_xlfn.XLOOKUP(Tabla15[[#This Row],[cedula]],Tabla8[Numero Documento],Tabla8[Gen])</f>
        <v>M</v>
      </c>
      <c r="S1187" s="48" t="str">
        <f>_xlfn.XLOOKUP(Tabla15[[#This Row],[cedula]],Tabla8[Numero Documento],Tabla8[Lugar Funciones Codigo])</f>
        <v>01.83.06.00.02</v>
      </c>
    </row>
    <row r="1188" spans="1:19">
      <c r="A1188" s="48" t="s">
        <v>2538</v>
      </c>
      <c r="B1188" s="48" t="s">
        <v>3059</v>
      </c>
      <c r="C1188" s="48" t="s">
        <v>2570</v>
      </c>
      <c r="D1188" s="48" t="str">
        <f>Tabla15[[#This Row],[cedula]]&amp;Tabla15[[#This Row],[prog]]&amp;LEFT(Tabla15[[#This Row],[TIPO]],3)</f>
        <v>0540049958701TEM</v>
      </c>
      <c r="E1188" s="48" t="s">
        <v>3058</v>
      </c>
      <c r="F1188" s="48" t="s">
        <v>305</v>
      </c>
      <c r="G1188" s="48" t="s">
        <v>552</v>
      </c>
      <c r="H1188" s="48" t="s">
        <v>2795</v>
      </c>
      <c r="I1188" s="73">
        <f>_xlfn.XLOOKUP(Tabla15[[#This Row],[cedula]],TCARRERA[CEDULA],TCARRERA[CATEGORIA DEL SERVIDOR],0)</f>
        <v>0</v>
      </c>
      <c r="J1188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8" s="48" t="str">
        <f>IF(ISTEXT(Tabla15[[#This Row],[CARRERA]]),Tabla15[[#This Row],[CARRERA]],Tabla15[[#This Row],[STATUS]])</f>
        <v>TEMPORALES</v>
      </c>
      <c r="L1188" s="57">
        <v>35000</v>
      </c>
      <c r="M1188" s="60"/>
      <c r="N1188" s="57">
        <v>1064</v>
      </c>
      <c r="O1188" s="57">
        <v>1004.5</v>
      </c>
      <c r="P1188" s="25">
        <f>Tabla15[[#This Row],[sbruto]]-Tabla15[[#This Row],[ISR]]-Tabla15[[#This Row],[SFS]]-Tabla15[[#This Row],[AFP]]-Tabla15[[#This Row],[sneto]]</f>
        <v>25</v>
      </c>
      <c r="Q1188" s="25">
        <v>32906.5</v>
      </c>
      <c r="R1188" s="48" t="str">
        <f>_xlfn.XLOOKUP(Tabla15[[#This Row],[cedula]],Tabla8[Numero Documento],Tabla8[Gen])</f>
        <v>F</v>
      </c>
      <c r="S1188" s="48" t="str">
        <f>_xlfn.XLOOKUP(Tabla15[[#This Row],[cedula]],Tabla8[Numero Documento],Tabla8[Lugar Funciones Codigo])</f>
        <v>01.83.06.00.02</v>
      </c>
    </row>
    <row r="1189" spans="1:19">
      <c r="A1189" s="48" t="s">
        <v>2538</v>
      </c>
      <c r="B1189" s="48" t="s">
        <v>3249</v>
      </c>
      <c r="C1189" s="48" t="s">
        <v>2570</v>
      </c>
      <c r="D1189" s="48" t="str">
        <f>Tabla15[[#This Row],[cedula]]&amp;Tabla15[[#This Row],[prog]]&amp;LEFT(Tabla15[[#This Row],[TIPO]],3)</f>
        <v>0010685105801TEM</v>
      </c>
      <c r="E1189" s="48" t="s">
        <v>3270</v>
      </c>
      <c r="F1189" s="48" t="s">
        <v>192</v>
      </c>
      <c r="G1189" s="48" t="s">
        <v>552</v>
      </c>
      <c r="H1189" s="48" t="s">
        <v>2795</v>
      </c>
      <c r="I1189" s="73">
        <f>_xlfn.XLOOKUP(Tabla15[[#This Row],[cedula]],TCARRERA[CEDULA],TCARRERA[CATEGORIA DEL SERVIDOR],0)</f>
        <v>0</v>
      </c>
      <c r="J1189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9" s="48" t="str">
        <f>IF(ISTEXT(Tabla15[[#This Row],[CARRERA]]),Tabla15[[#This Row],[CARRERA]],Tabla15[[#This Row],[STATUS]])</f>
        <v>TEMPORALES</v>
      </c>
      <c r="L1189" s="57">
        <v>35000</v>
      </c>
      <c r="M1189" s="60"/>
      <c r="N1189" s="57">
        <v>1064</v>
      </c>
      <c r="O1189" s="57">
        <v>1004.5</v>
      </c>
      <c r="P1189" s="25">
        <f>Tabla15[[#This Row],[sbruto]]-Tabla15[[#This Row],[ISR]]-Tabla15[[#This Row],[SFS]]-Tabla15[[#This Row],[AFP]]-Tabla15[[#This Row],[sneto]]</f>
        <v>25</v>
      </c>
      <c r="Q1189" s="25">
        <v>32906.5</v>
      </c>
      <c r="R1189" s="48" t="str">
        <f>_xlfn.XLOOKUP(Tabla15[[#This Row],[cedula]],Tabla8[Numero Documento],Tabla8[Gen])</f>
        <v>F</v>
      </c>
      <c r="S1189" s="48" t="str">
        <f>_xlfn.XLOOKUP(Tabla15[[#This Row],[cedula]],Tabla8[Numero Documento],Tabla8[Lugar Funciones Codigo])</f>
        <v>01.83.06.00.02</v>
      </c>
    </row>
    <row r="1190" spans="1:19">
      <c r="A1190" s="48" t="s">
        <v>2538</v>
      </c>
      <c r="B1190" s="48" t="s">
        <v>3123</v>
      </c>
      <c r="C1190" s="48" t="s">
        <v>2570</v>
      </c>
      <c r="D1190" s="48" t="str">
        <f>Tabla15[[#This Row],[cedula]]&amp;Tabla15[[#This Row],[prog]]&amp;LEFT(Tabla15[[#This Row],[TIPO]],3)</f>
        <v>0540140379401TEM</v>
      </c>
      <c r="E1190" s="48" t="s">
        <v>3122</v>
      </c>
      <c r="F1190" s="48" t="s">
        <v>305</v>
      </c>
      <c r="G1190" s="48" t="s">
        <v>552</v>
      </c>
      <c r="H1190" s="48" t="s">
        <v>2795</v>
      </c>
      <c r="I1190" s="73">
        <f>_xlfn.XLOOKUP(Tabla15[[#This Row],[cedula]],TCARRERA[CEDULA],TCARRERA[CATEGORIA DEL SERVIDOR],0)</f>
        <v>0</v>
      </c>
      <c r="J1190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48" t="str">
        <f>IF(ISTEXT(Tabla15[[#This Row],[CARRERA]]),Tabla15[[#This Row],[CARRERA]],Tabla15[[#This Row],[STATUS]])</f>
        <v>TEMPORALES</v>
      </c>
      <c r="L1190" s="57">
        <v>35000</v>
      </c>
      <c r="M1190" s="60"/>
      <c r="N1190" s="57">
        <v>1064</v>
      </c>
      <c r="O1190" s="57">
        <v>1004.5</v>
      </c>
      <c r="P1190" s="25">
        <f>Tabla15[[#This Row],[sbruto]]-Tabla15[[#This Row],[ISR]]-Tabla15[[#This Row],[SFS]]-Tabla15[[#This Row],[AFP]]-Tabla15[[#This Row],[sneto]]</f>
        <v>25</v>
      </c>
      <c r="Q1190" s="25">
        <v>32906.5</v>
      </c>
      <c r="R1190" s="48" t="str">
        <f>_xlfn.XLOOKUP(Tabla15[[#This Row],[cedula]],Tabla8[Numero Documento],Tabla8[Gen])</f>
        <v>F</v>
      </c>
      <c r="S1190" s="48" t="str">
        <f>_xlfn.XLOOKUP(Tabla15[[#This Row],[cedula]],Tabla8[Numero Documento],Tabla8[Lugar Funciones Codigo])</f>
        <v>01.83.06.00.02</v>
      </c>
    </row>
    <row r="1191" spans="1:19">
      <c r="A1191" s="48" t="s">
        <v>2538</v>
      </c>
      <c r="B1191" s="48" t="s">
        <v>2389</v>
      </c>
      <c r="C1191" s="48" t="s">
        <v>2570</v>
      </c>
      <c r="D1191" s="48" t="str">
        <f>Tabla15[[#This Row],[cedula]]&amp;Tabla15[[#This Row],[prog]]&amp;LEFT(Tabla15[[#This Row],[TIPO]],3)</f>
        <v>0470016471001TEM</v>
      </c>
      <c r="E1191" s="48" t="s">
        <v>1651</v>
      </c>
      <c r="F1191" s="48" t="s">
        <v>192</v>
      </c>
      <c r="G1191" s="48" t="s">
        <v>552</v>
      </c>
      <c r="H1191" s="48" t="s">
        <v>2795</v>
      </c>
      <c r="I1191" s="73">
        <f>_xlfn.XLOOKUP(Tabla15[[#This Row],[cedula]],TCARRERA[CEDULA],TCARRERA[CATEGORIA DEL SERVIDOR],0)</f>
        <v>0</v>
      </c>
      <c r="J1191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1" s="48" t="str">
        <f>IF(ISTEXT(Tabla15[[#This Row],[CARRERA]]),Tabla15[[#This Row],[CARRERA]],Tabla15[[#This Row],[STATUS]])</f>
        <v>TEMPORALES</v>
      </c>
      <c r="L1191" s="57">
        <v>35000</v>
      </c>
      <c r="M1191" s="58"/>
      <c r="N1191" s="57">
        <v>1064</v>
      </c>
      <c r="O1191" s="57">
        <v>1004.5</v>
      </c>
      <c r="P1191" s="25">
        <f>Tabla15[[#This Row],[sbruto]]-Tabla15[[#This Row],[ISR]]-Tabla15[[#This Row],[SFS]]-Tabla15[[#This Row],[AFP]]-Tabla15[[#This Row],[sneto]]</f>
        <v>25</v>
      </c>
      <c r="Q1191" s="25">
        <v>32906.5</v>
      </c>
      <c r="R1191" s="48" t="str">
        <f>_xlfn.XLOOKUP(Tabla15[[#This Row],[cedula]],Tabla8[Numero Documento],Tabla8[Gen])</f>
        <v>M</v>
      </c>
      <c r="S1191" s="48" t="str">
        <f>_xlfn.XLOOKUP(Tabla15[[#This Row],[cedula]],Tabla8[Numero Documento],Tabla8[Lugar Funciones Codigo])</f>
        <v>01.83.06.00.02</v>
      </c>
    </row>
    <row r="1192" spans="1:19">
      <c r="A1192" s="48" t="s">
        <v>2538</v>
      </c>
      <c r="B1192" s="48" t="s">
        <v>2913</v>
      </c>
      <c r="C1192" s="48" t="s">
        <v>2570</v>
      </c>
      <c r="D1192" s="48" t="str">
        <f>Tabla15[[#This Row],[cedula]]&amp;Tabla15[[#This Row],[prog]]&amp;LEFT(Tabla15[[#This Row],[TIPO]],3)</f>
        <v>0130036819601TEM</v>
      </c>
      <c r="E1192" s="48" t="s">
        <v>2912</v>
      </c>
      <c r="F1192" s="48" t="s">
        <v>983</v>
      </c>
      <c r="G1192" s="48" t="s">
        <v>552</v>
      </c>
      <c r="H1192" s="48" t="s">
        <v>2795</v>
      </c>
      <c r="I1192" s="73">
        <f>_xlfn.XLOOKUP(Tabla15[[#This Row],[cedula]],TCARRERA[CEDULA],TCARRERA[CATEGORIA DEL SERVIDOR],0)</f>
        <v>0</v>
      </c>
      <c r="J1192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2" s="48" t="str">
        <f>IF(ISTEXT(Tabla15[[#This Row],[CARRERA]]),Tabla15[[#This Row],[CARRERA]],Tabla15[[#This Row],[STATUS]])</f>
        <v>TEMPORALES</v>
      </c>
      <c r="L1192" s="57">
        <v>31500</v>
      </c>
      <c r="M1192" s="61"/>
      <c r="N1192" s="60">
        <v>957.6</v>
      </c>
      <c r="O1192" s="60">
        <v>904.05</v>
      </c>
      <c r="P1192" s="25">
        <f>Tabla15[[#This Row],[sbruto]]-Tabla15[[#This Row],[ISR]]-Tabla15[[#This Row],[SFS]]-Tabla15[[#This Row],[AFP]]-Tabla15[[#This Row],[sneto]]</f>
        <v>25.000000000003638</v>
      </c>
      <c r="Q1192" s="25">
        <v>29613.35</v>
      </c>
      <c r="R1192" s="48" t="str">
        <f>_xlfn.XLOOKUP(Tabla15[[#This Row],[cedula]],Tabla8[Numero Documento],Tabla8[Gen])</f>
        <v>F</v>
      </c>
      <c r="S1192" s="48" t="str">
        <f>_xlfn.XLOOKUP(Tabla15[[#This Row],[cedula]],Tabla8[Numero Documento],Tabla8[Lugar Funciones Codigo])</f>
        <v>01.83.06.00.02</v>
      </c>
    </row>
    <row r="1193" spans="1:19" hidden="1">
      <c r="A1193" s="48" t="s">
        <v>2539</v>
      </c>
      <c r="B1193" s="48" t="s">
        <v>1816</v>
      </c>
      <c r="C1193" s="48" t="s">
        <v>2570</v>
      </c>
      <c r="D1193" s="48" t="str">
        <f>Tabla15[[#This Row],[cedula]]&amp;Tabla15[[#This Row],[prog]]&amp;LEFT(Tabla15[[#This Row],[TIPO]],3)</f>
        <v>0230140962501FIJ</v>
      </c>
      <c r="E1193" s="48" t="s">
        <v>965</v>
      </c>
      <c r="F1193" s="48" t="s">
        <v>360</v>
      </c>
      <c r="G1193" s="48" t="s">
        <v>552</v>
      </c>
      <c r="H1193" s="48" t="s">
        <v>11</v>
      </c>
      <c r="I1193" s="73">
        <f>_xlfn.XLOOKUP(Tabla15[[#This Row],[cedula]],TCARRERA[CEDULA],TCARRERA[CATEGORIA DEL SERVIDOR],0)</f>
        <v>0</v>
      </c>
      <c r="J119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193" s="48" t="str">
        <f>IF(ISTEXT(Tabla15[[#This Row],[CARRERA]]),Tabla15[[#This Row],[CARRERA]],Tabla15[[#This Row],[STATUS]])</f>
        <v>FIJO</v>
      </c>
      <c r="L1193" s="57">
        <v>31500</v>
      </c>
      <c r="M1193" s="60"/>
      <c r="N1193" s="57">
        <v>957.6</v>
      </c>
      <c r="O1193" s="57">
        <v>904.05</v>
      </c>
      <c r="P1193" s="25">
        <f>Tabla15[[#This Row],[sbruto]]-Tabla15[[#This Row],[ISR]]-Tabla15[[#This Row],[SFS]]-Tabla15[[#This Row],[AFP]]-Tabla15[[#This Row],[sneto]]</f>
        <v>25.000000000003638</v>
      </c>
      <c r="Q1193" s="25">
        <v>29613.35</v>
      </c>
      <c r="R1193" s="48" t="str">
        <f>_xlfn.XLOOKUP(Tabla15[[#This Row],[cedula]],Tabla8[Numero Documento],Tabla8[Gen])</f>
        <v>F</v>
      </c>
      <c r="S1193" s="48" t="str">
        <f>_xlfn.XLOOKUP(Tabla15[[#This Row],[cedula]],Tabla8[Numero Documento],Tabla8[Lugar Funciones Codigo])</f>
        <v>01.83.06.00.02</v>
      </c>
    </row>
    <row r="1194" spans="1:19">
      <c r="A1194" s="48" t="s">
        <v>2538</v>
      </c>
      <c r="B1194" s="48" t="s">
        <v>2986</v>
      </c>
      <c r="C1194" s="48" t="s">
        <v>2570</v>
      </c>
      <c r="D1194" s="48" t="str">
        <f>Tabla15[[#This Row],[cedula]]&amp;Tabla15[[#This Row],[prog]]&amp;LEFT(Tabla15[[#This Row],[TIPO]],3)</f>
        <v>4021093817701TEM</v>
      </c>
      <c r="E1194" s="48" t="s">
        <v>2985</v>
      </c>
      <c r="F1194" s="48" t="s">
        <v>983</v>
      </c>
      <c r="G1194" s="48" t="s">
        <v>552</v>
      </c>
      <c r="H1194" s="48" t="s">
        <v>2795</v>
      </c>
      <c r="I1194" s="73">
        <f>_xlfn.XLOOKUP(Tabla15[[#This Row],[cedula]],TCARRERA[CEDULA],TCARRERA[CATEGORIA DEL SERVIDOR],0)</f>
        <v>0</v>
      </c>
      <c r="J1194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4" s="48" t="str">
        <f>IF(ISTEXT(Tabla15[[#This Row],[CARRERA]]),Tabla15[[#This Row],[CARRERA]],Tabla15[[#This Row],[STATUS]])</f>
        <v>TEMPORALES</v>
      </c>
      <c r="L1194" s="57">
        <v>31500</v>
      </c>
      <c r="M1194" s="60"/>
      <c r="N1194" s="57">
        <v>957.6</v>
      </c>
      <c r="O1194" s="57">
        <v>904.05</v>
      </c>
      <c r="P1194" s="25">
        <f>Tabla15[[#This Row],[sbruto]]-Tabla15[[#This Row],[ISR]]-Tabla15[[#This Row],[SFS]]-Tabla15[[#This Row],[AFP]]-Tabla15[[#This Row],[sneto]]</f>
        <v>25.000000000003638</v>
      </c>
      <c r="Q1194" s="25">
        <v>29613.35</v>
      </c>
      <c r="R1194" s="48" t="str">
        <f>_xlfn.XLOOKUP(Tabla15[[#This Row],[cedula]],Tabla8[Numero Documento],Tabla8[Gen])</f>
        <v>M</v>
      </c>
      <c r="S1194" s="48" t="str">
        <f>_xlfn.XLOOKUP(Tabla15[[#This Row],[cedula]],Tabla8[Numero Documento],Tabla8[Lugar Funciones Codigo])</f>
        <v>01.83.06.00.02</v>
      </c>
    </row>
    <row r="1195" spans="1:19">
      <c r="A1195" s="48" t="s">
        <v>2538</v>
      </c>
      <c r="B1195" s="48" t="s">
        <v>3023</v>
      </c>
      <c r="C1195" s="48" t="s">
        <v>2570</v>
      </c>
      <c r="D1195" s="48" t="str">
        <f>Tabla15[[#This Row],[cedula]]&amp;Tabla15[[#This Row],[prog]]&amp;LEFT(Tabla15[[#This Row],[TIPO]],3)</f>
        <v>0270040165201TEM</v>
      </c>
      <c r="E1195" s="48" t="s">
        <v>3022</v>
      </c>
      <c r="F1195" s="48" t="s">
        <v>983</v>
      </c>
      <c r="G1195" s="48" t="s">
        <v>552</v>
      </c>
      <c r="H1195" s="48" t="s">
        <v>2795</v>
      </c>
      <c r="I1195" s="73">
        <f>_xlfn.XLOOKUP(Tabla15[[#This Row],[cedula]],TCARRERA[CEDULA],TCARRERA[CATEGORIA DEL SERVIDOR],0)</f>
        <v>0</v>
      </c>
      <c r="J119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5" s="48" t="str">
        <f>IF(ISTEXT(Tabla15[[#This Row],[CARRERA]]),Tabla15[[#This Row],[CARRERA]],Tabla15[[#This Row],[STATUS]])</f>
        <v>TEMPORALES</v>
      </c>
      <c r="L1195" s="57">
        <v>31500</v>
      </c>
      <c r="M1195" s="60"/>
      <c r="N1195" s="57">
        <v>957.6</v>
      </c>
      <c r="O1195" s="57">
        <v>904.05</v>
      </c>
      <c r="P1195" s="25">
        <f>Tabla15[[#This Row],[sbruto]]-Tabla15[[#This Row],[ISR]]-Tabla15[[#This Row],[SFS]]-Tabla15[[#This Row],[AFP]]-Tabla15[[#This Row],[sneto]]</f>
        <v>25.000000000003638</v>
      </c>
      <c r="Q1195" s="25">
        <v>29613.35</v>
      </c>
      <c r="R1195" s="48" t="str">
        <f>_xlfn.XLOOKUP(Tabla15[[#This Row],[cedula]],Tabla8[Numero Documento],Tabla8[Gen])</f>
        <v>M</v>
      </c>
      <c r="S1195" s="48" t="str">
        <f>_xlfn.XLOOKUP(Tabla15[[#This Row],[cedula]],Tabla8[Numero Documento],Tabla8[Lugar Funciones Codigo])</f>
        <v>01.83.06.00.02</v>
      </c>
    </row>
    <row r="1196" spans="1:19">
      <c r="A1196" s="48" t="s">
        <v>2538</v>
      </c>
      <c r="B1196" s="48" t="s">
        <v>3125</v>
      </c>
      <c r="C1196" s="48" t="s">
        <v>2570</v>
      </c>
      <c r="D1196" s="48" t="str">
        <f>Tabla15[[#This Row],[cedula]]&amp;Tabla15[[#This Row],[prog]]&amp;LEFT(Tabla15[[#This Row],[TIPO]],3)</f>
        <v>0250026059701TEM</v>
      </c>
      <c r="E1196" s="48" t="s">
        <v>3124</v>
      </c>
      <c r="F1196" s="48" t="s">
        <v>983</v>
      </c>
      <c r="G1196" s="48" t="s">
        <v>552</v>
      </c>
      <c r="H1196" s="48" t="s">
        <v>2795</v>
      </c>
      <c r="I1196" s="73">
        <f>_xlfn.XLOOKUP(Tabla15[[#This Row],[cedula]],TCARRERA[CEDULA],TCARRERA[CATEGORIA DEL SERVIDOR],0)</f>
        <v>0</v>
      </c>
      <c r="J1196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6" s="48" t="str">
        <f>IF(ISTEXT(Tabla15[[#This Row],[CARRERA]]),Tabla15[[#This Row],[CARRERA]],Tabla15[[#This Row],[STATUS]])</f>
        <v>TEMPORALES</v>
      </c>
      <c r="L1196" s="57">
        <v>31500</v>
      </c>
      <c r="M1196" s="60"/>
      <c r="N1196" s="57">
        <v>957.6</v>
      </c>
      <c r="O1196" s="57">
        <v>904.05</v>
      </c>
      <c r="P1196" s="25">
        <f>Tabla15[[#This Row],[sbruto]]-Tabla15[[#This Row],[ISR]]-Tabla15[[#This Row],[SFS]]-Tabla15[[#This Row],[AFP]]-Tabla15[[#This Row],[sneto]]</f>
        <v>25.000000000003638</v>
      </c>
      <c r="Q1196" s="25">
        <v>29613.35</v>
      </c>
      <c r="R1196" s="48" t="str">
        <f>_xlfn.XLOOKUP(Tabla15[[#This Row],[cedula]],Tabla8[Numero Documento],Tabla8[Gen])</f>
        <v>F</v>
      </c>
      <c r="S1196" s="48" t="str">
        <f>_xlfn.XLOOKUP(Tabla15[[#This Row],[cedula]],Tabla8[Numero Documento],Tabla8[Lugar Funciones Codigo])</f>
        <v>01.83.06.00.02</v>
      </c>
    </row>
    <row r="1197" spans="1:19">
      <c r="A1197" s="48" t="s">
        <v>2538</v>
      </c>
      <c r="B1197" s="48" t="s">
        <v>2333</v>
      </c>
      <c r="C1197" s="48" t="s">
        <v>2570</v>
      </c>
      <c r="D1197" s="48" t="str">
        <f>Tabla15[[#This Row],[cedula]]&amp;Tabla15[[#This Row],[prog]]&amp;LEFT(Tabla15[[#This Row],[TIPO]],3)</f>
        <v>0120001307401TEM</v>
      </c>
      <c r="E1197" s="48" t="s">
        <v>1414</v>
      </c>
      <c r="F1197" s="48" t="s">
        <v>1415</v>
      </c>
      <c r="G1197" s="48" t="s">
        <v>552</v>
      </c>
      <c r="H1197" s="48" t="s">
        <v>2795</v>
      </c>
      <c r="I1197" s="73">
        <f>_xlfn.XLOOKUP(Tabla15[[#This Row],[cedula]],TCARRERA[CEDULA],TCARRERA[CATEGORIA DEL SERVIDOR],0)</f>
        <v>0</v>
      </c>
      <c r="J1197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7" s="48" t="str">
        <f>IF(ISTEXT(Tabla15[[#This Row],[CARRERA]]),Tabla15[[#This Row],[CARRERA]],Tabla15[[#This Row],[STATUS]])</f>
        <v>TEMPORALES</v>
      </c>
      <c r="L1197" s="57">
        <v>30000</v>
      </c>
      <c r="M1197" s="60"/>
      <c r="N1197" s="57">
        <v>912</v>
      </c>
      <c r="O1197" s="57">
        <v>861</v>
      </c>
      <c r="P1197" s="25">
        <f>Tabla15[[#This Row],[sbruto]]-Tabla15[[#This Row],[ISR]]-Tabla15[[#This Row],[SFS]]-Tabla15[[#This Row],[AFP]]-Tabla15[[#This Row],[sneto]]</f>
        <v>25</v>
      </c>
      <c r="Q1197" s="25">
        <v>28202</v>
      </c>
      <c r="R1197" s="48" t="str">
        <f>_xlfn.XLOOKUP(Tabla15[[#This Row],[cedula]],Tabla8[Numero Documento],Tabla8[Gen])</f>
        <v>M</v>
      </c>
      <c r="S1197" s="48" t="str">
        <f>_xlfn.XLOOKUP(Tabla15[[#This Row],[cedula]],Tabla8[Numero Documento],Tabla8[Lugar Funciones Codigo])</f>
        <v>01.83.06.00.02</v>
      </c>
    </row>
    <row r="1198" spans="1:19">
      <c r="A1198" s="48" t="s">
        <v>2538</v>
      </c>
      <c r="B1198" s="48" t="s">
        <v>3025</v>
      </c>
      <c r="C1198" s="48" t="s">
        <v>2570</v>
      </c>
      <c r="D1198" s="48" t="str">
        <f>Tabla15[[#This Row],[cedula]]&amp;Tabla15[[#This Row],[prog]]&amp;LEFT(Tabla15[[#This Row],[TIPO]],3)</f>
        <v>0680002796001TEM</v>
      </c>
      <c r="E1198" s="48" t="s">
        <v>3024</v>
      </c>
      <c r="F1198" s="48" t="s">
        <v>192</v>
      </c>
      <c r="G1198" s="48" t="s">
        <v>552</v>
      </c>
      <c r="H1198" s="48" t="s">
        <v>2795</v>
      </c>
      <c r="I1198" s="73">
        <f>_xlfn.XLOOKUP(Tabla15[[#This Row],[cedula]],TCARRERA[CEDULA],TCARRERA[CATEGORIA DEL SERVIDOR],0)</f>
        <v>0</v>
      </c>
      <c r="J1198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8" s="48" t="str">
        <f>IF(ISTEXT(Tabla15[[#This Row],[CARRERA]]),Tabla15[[#This Row],[CARRERA]],Tabla15[[#This Row],[STATUS]])</f>
        <v>TEMPORALES</v>
      </c>
      <c r="L1198" s="57">
        <v>30000</v>
      </c>
      <c r="M1198" s="57"/>
      <c r="N1198" s="57">
        <v>912</v>
      </c>
      <c r="O1198" s="57">
        <v>861</v>
      </c>
      <c r="P1198" s="25">
        <f>Tabla15[[#This Row],[sbruto]]-Tabla15[[#This Row],[ISR]]-Tabla15[[#This Row],[SFS]]-Tabla15[[#This Row],[AFP]]-Tabla15[[#This Row],[sneto]]</f>
        <v>25</v>
      </c>
      <c r="Q1198" s="25">
        <v>28202</v>
      </c>
      <c r="R1198" s="48" t="str">
        <f>_xlfn.XLOOKUP(Tabla15[[#This Row],[cedula]],Tabla8[Numero Documento],Tabla8[Gen])</f>
        <v>M</v>
      </c>
      <c r="S1198" s="48" t="str">
        <f>_xlfn.XLOOKUP(Tabla15[[#This Row],[cedula]],Tabla8[Numero Documento],Tabla8[Lugar Funciones Codigo])</f>
        <v>01.83.06.00.02</v>
      </c>
    </row>
    <row r="1199" spans="1:19">
      <c r="A1199" s="48" t="s">
        <v>2538</v>
      </c>
      <c r="B1199" s="48" t="s">
        <v>3099</v>
      </c>
      <c r="C1199" s="48" t="s">
        <v>2570</v>
      </c>
      <c r="D1199" s="48" t="str">
        <f>Tabla15[[#This Row],[cedula]]&amp;Tabla15[[#This Row],[prog]]&amp;LEFT(Tabla15[[#This Row],[TIPO]],3)</f>
        <v>0010197291701TEM</v>
      </c>
      <c r="E1199" s="48" t="s">
        <v>3098</v>
      </c>
      <c r="F1199" s="48" t="s">
        <v>192</v>
      </c>
      <c r="G1199" s="48" t="s">
        <v>552</v>
      </c>
      <c r="H1199" s="48" t="s">
        <v>2795</v>
      </c>
      <c r="I1199" s="73">
        <f>_xlfn.XLOOKUP(Tabla15[[#This Row],[cedula]],TCARRERA[CEDULA],TCARRERA[CATEGORIA DEL SERVIDOR],0)</f>
        <v>0</v>
      </c>
      <c r="J1199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9" s="48" t="str">
        <f>IF(ISTEXT(Tabla15[[#This Row],[CARRERA]]),Tabla15[[#This Row],[CARRERA]],Tabla15[[#This Row],[STATUS]])</f>
        <v>TEMPORALES</v>
      </c>
      <c r="L1199" s="57">
        <v>30000</v>
      </c>
      <c r="M1199" s="61"/>
      <c r="N1199" s="57">
        <v>912</v>
      </c>
      <c r="O1199" s="57">
        <v>861</v>
      </c>
      <c r="P1199" s="25">
        <f>Tabla15[[#This Row],[sbruto]]-Tabla15[[#This Row],[ISR]]-Tabla15[[#This Row],[SFS]]-Tabla15[[#This Row],[AFP]]-Tabla15[[#This Row],[sneto]]</f>
        <v>25</v>
      </c>
      <c r="Q1199" s="25">
        <v>28202</v>
      </c>
      <c r="R1199" s="48" t="str">
        <f>_xlfn.XLOOKUP(Tabla15[[#This Row],[cedula]],Tabla8[Numero Documento],Tabla8[Gen])</f>
        <v>M</v>
      </c>
      <c r="S1199" s="48" t="str">
        <f>_xlfn.XLOOKUP(Tabla15[[#This Row],[cedula]],Tabla8[Numero Documento],Tabla8[Lugar Funciones Codigo])</f>
        <v>01.83.06.00.02</v>
      </c>
    </row>
    <row r="1200" spans="1:19">
      <c r="A1200" s="48" t="s">
        <v>2538</v>
      </c>
      <c r="B1200" s="48" t="s">
        <v>3103</v>
      </c>
      <c r="C1200" s="48" t="s">
        <v>2570</v>
      </c>
      <c r="D1200" s="48" t="str">
        <f>Tabla15[[#This Row],[cedula]]&amp;Tabla15[[#This Row],[prog]]&amp;LEFT(Tabla15[[#This Row],[TIPO]],3)</f>
        <v>0470005368101TEM</v>
      </c>
      <c r="E1200" s="48" t="s">
        <v>3102</v>
      </c>
      <c r="F1200" s="48" t="s">
        <v>192</v>
      </c>
      <c r="G1200" s="48" t="s">
        <v>552</v>
      </c>
      <c r="H1200" s="48" t="s">
        <v>2795</v>
      </c>
      <c r="I1200" s="73">
        <f>_xlfn.XLOOKUP(Tabla15[[#This Row],[cedula]],TCARRERA[CEDULA],TCARRERA[CATEGORIA DEL SERVIDOR],0)</f>
        <v>0</v>
      </c>
      <c r="J1200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0" s="48" t="str">
        <f>IF(ISTEXT(Tabla15[[#This Row],[CARRERA]]),Tabla15[[#This Row],[CARRERA]],Tabla15[[#This Row],[STATUS]])</f>
        <v>TEMPORALES</v>
      </c>
      <c r="L1200" s="57">
        <v>30000</v>
      </c>
      <c r="M1200" s="60"/>
      <c r="N1200" s="57">
        <v>912</v>
      </c>
      <c r="O1200" s="57">
        <v>861</v>
      </c>
      <c r="P1200" s="25">
        <f>Tabla15[[#This Row],[sbruto]]-Tabla15[[#This Row],[ISR]]-Tabla15[[#This Row],[SFS]]-Tabla15[[#This Row],[AFP]]-Tabla15[[#This Row],[sneto]]</f>
        <v>25</v>
      </c>
      <c r="Q1200" s="25">
        <v>28202</v>
      </c>
      <c r="R1200" s="48" t="str">
        <f>_xlfn.XLOOKUP(Tabla15[[#This Row],[cedula]],Tabla8[Numero Documento],Tabla8[Gen])</f>
        <v>M</v>
      </c>
      <c r="S1200" s="48" t="str">
        <f>_xlfn.XLOOKUP(Tabla15[[#This Row],[cedula]],Tabla8[Numero Documento],Tabla8[Lugar Funciones Codigo])</f>
        <v>01.83.06.00.02</v>
      </c>
    </row>
    <row r="1201" spans="1:19">
      <c r="A1201" s="48" t="s">
        <v>2538</v>
      </c>
      <c r="B1201" s="48" t="s">
        <v>3119</v>
      </c>
      <c r="C1201" s="48" t="s">
        <v>2570</v>
      </c>
      <c r="D1201" s="48" t="str">
        <f>Tabla15[[#This Row],[cedula]]&amp;Tabla15[[#This Row],[prog]]&amp;LEFT(Tabla15[[#This Row],[TIPO]],3)</f>
        <v>0840008458101TEM</v>
      </c>
      <c r="E1201" s="48" t="s">
        <v>3118</v>
      </c>
      <c r="F1201" s="48" t="s">
        <v>305</v>
      </c>
      <c r="G1201" s="48" t="s">
        <v>552</v>
      </c>
      <c r="H1201" s="48" t="s">
        <v>2795</v>
      </c>
      <c r="I1201" s="73">
        <f>_xlfn.XLOOKUP(Tabla15[[#This Row],[cedula]],TCARRERA[CEDULA],TCARRERA[CATEGORIA DEL SERVIDOR],0)</f>
        <v>0</v>
      </c>
      <c r="J1201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48" t="str">
        <f>IF(ISTEXT(Tabla15[[#This Row],[CARRERA]]),Tabla15[[#This Row],[CARRERA]],Tabla15[[#This Row],[STATUS]])</f>
        <v>TEMPORALES</v>
      </c>
      <c r="L1201" s="57">
        <v>30000</v>
      </c>
      <c r="M1201" s="59"/>
      <c r="N1201" s="57">
        <v>912</v>
      </c>
      <c r="O1201" s="57">
        <v>861</v>
      </c>
      <c r="P1201" s="25">
        <f>Tabla15[[#This Row],[sbruto]]-Tabla15[[#This Row],[ISR]]-Tabla15[[#This Row],[SFS]]-Tabla15[[#This Row],[AFP]]-Tabla15[[#This Row],[sneto]]</f>
        <v>25</v>
      </c>
      <c r="Q1201" s="25">
        <v>28202</v>
      </c>
      <c r="R1201" s="48" t="str">
        <f>_xlfn.XLOOKUP(Tabla15[[#This Row],[cedula]],Tabla8[Numero Documento],Tabla8[Gen])</f>
        <v>F</v>
      </c>
      <c r="S1201" s="48" t="str">
        <f>_xlfn.XLOOKUP(Tabla15[[#This Row],[cedula]],Tabla8[Numero Documento],Tabla8[Lugar Funciones Codigo])</f>
        <v>01.83.06.00.02</v>
      </c>
    </row>
    <row r="1202" spans="1:19">
      <c r="A1202" s="48" t="s">
        <v>2538</v>
      </c>
      <c r="B1202" s="48" t="s">
        <v>3148</v>
      </c>
      <c r="C1202" s="48" t="s">
        <v>2570</v>
      </c>
      <c r="D1202" s="48" t="str">
        <f>Tabla15[[#This Row],[cedula]]&amp;Tabla15[[#This Row],[prog]]&amp;LEFT(Tabla15[[#This Row],[TIPO]],3)</f>
        <v>0011180101501TEM</v>
      </c>
      <c r="E1202" s="48" t="s">
        <v>3147</v>
      </c>
      <c r="F1202" s="48" t="s">
        <v>192</v>
      </c>
      <c r="G1202" s="48" t="s">
        <v>552</v>
      </c>
      <c r="H1202" s="48" t="s">
        <v>2795</v>
      </c>
      <c r="I1202" s="73">
        <f>_xlfn.XLOOKUP(Tabla15[[#This Row],[cedula]],TCARRERA[CEDULA],TCARRERA[CATEGORIA DEL SERVIDOR],0)</f>
        <v>0</v>
      </c>
      <c r="J1202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48" t="str">
        <f>IF(ISTEXT(Tabla15[[#This Row],[CARRERA]]),Tabla15[[#This Row],[CARRERA]],Tabla15[[#This Row],[STATUS]])</f>
        <v>TEMPORALES</v>
      </c>
      <c r="L1202" s="57">
        <v>26250</v>
      </c>
      <c r="M1202" s="60"/>
      <c r="N1202" s="57">
        <v>798</v>
      </c>
      <c r="O1202" s="57">
        <v>753.38</v>
      </c>
      <c r="P1202" s="25">
        <f>Tabla15[[#This Row],[sbruto]]-Tabla15[[#This Row],[ISR]]-Tabla15[[#This Row],[SFS]]-Tabla15[[#This Row],[AFP]]-Tabla15[[#This Row],[sneto]]</f>
        <v>25</v>
      </c>
      <c r="Q1202" s="25">
        <v>24673.62</v>
      </c>
      <c r="R1202" s="48" t="str">
        <f>_xlfn.XLOOKUP(Tabla15[[#This Row],[cedula]],Tabla8[Numero Documento],Tabla8[Gen])</f>
        <v>M</v>
      </c>
      <c r="S1202" s="48" t="str">
        <f>_xlfn.XLOOKUP(Tabla15[[#This Row],[cedula]],Tabla8[Numero Documento],Tabla8[Lugar Funciones Codigo])</f>
        <v>01.83.06.00.02</v>
      </c>
    </row>
    <row r="1203" spans="1:19" hidden="1">
      <c r="A1203" s="48" t="s">
        <v>2539</v>
      </c>
      <c r="B1203" s="48" t="s">
        <v>1825</v>
      </c>
      <c r="C1203" s="48" t="s">
        <v>2570</v>
      </c>
      <c r="D1203" s="48" t="str">
        <f>Tabla15[[#This Row],[cedula]]&amp;Tabla15[[#This Row],[prog]]&amp;LEFT(Tabla15[[#This Row],[TIPO]],3)</f>
        <v>0270025643701FIJ</v>
      </c>
      <c r="E1203" s="48" t="s">
        <v>966</v>
      </c>
      <c r="F1203" s="48" t="s">
        <v>973</v>
      </c>
      <c r="G1203" s="48" t="s">
        <v>552</v>
      </c>
      <c r="H1203" s="48" t="s">
        <v>11</v>
      </c>
      <c r="I1203" s="73">
        <f>_xlfn.XLOOKUP(Tabla15[[#This Row],[cedula]],TCARRERA[CEDULA],TCARRERA[CATEGORIA DEL SERVIDOR],0)</f>
        <v>0</v>
      </c>
      <c r="J120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203" s="48" t="str">
        <f>IF(ISTEXT(Tabla15[[#This Row],[CARRERA]]),Tabla15[[#This Row],[CARRERA]],Tabla15[[#This Row],[STATUS]])</f>
        <v>FIJO</v>
      </c>
      <c r="L1203" s="57">
        <v>25000</v>
      </c>
      <c r="M1203" s="60"/>
      <c r="N1203" s="57">
        <v>760</v>
      </c>
      <c r="O1203" s="57">
        <v>717.5</v>
      </c>
      <c r="P1203" s="25">
        <f>Tabla15[[#This Row],[sbruto]]-Tabla15[[#This Row],[ISR]]-Tabla15[[#This Row],[SFS]]-Tabla15[[#This Row],[AFP]]-Tabla15[[#This Row],[sneto]]</f>
        <v>25</v>
      </c>
      <c r="Q1203" s="25">
        <v>23497.5</v>
      </c>
      <c r="R1203" s="48" t="str">
        <f>_xlfn.XLOOKUP(Tabla15[[#This Row],[cedula]],Tabla8[Numero Documento],Tabla8[Gen])</f>
        <v>M</v>
      </c>
      <c r="S1203" s="48" t="str">
        <f>_xlfn.XLOOKUP(Tabla15[[#This Row],[cedula]],Tabla8[Numero Documento],Tabla8[Lugar Funciones Codigo])</f>
        <v>01.83.06.00.02</v>
      </c>
    </row>
    <row r="1204" spans="1:19">
      <c r="A1204" s="48" t="s">
        <v>2538</v>
      </c>
      <c r="B1204" s="48" t="s">
        <v>3051</v>
      </c>
      <c r="C1204" s="48" t="s">
        <v>2570</v>
      </c>
      <c r="D1204" s="48" t="str">
        <f>Tabla15[[#This Row],[cedula]]&amp;Tabla15[[#This Row],[prog]]&amp;LEFT(Tabla15[[#This Row],[TIPO]],3)</f>
        <v>1380003616501TEM</v>
      </c>
      <c r="E1204" s="48" t="s">
        <v>3050</v>
      </c>
      <c r="F1204" s="48" t="s">
        <v>305</v>
      </c>
      <c r="G1204" s="48" t="s">
        <v>552</v>
      </c>
      <c r="H1204" s="48" t="s">
        <v>2795</v>
      </c>
      <c r="I1204" s="73">
        <f>_xlfn.XLOOKUP(Tabla15[[#This Row],[cedula]],TCARRERA[CEDULA],TCARRERA[CATEGORIA DEL SERVIDOR],0)</f>
        <v>0</v>
      </c>
      <c r="J1204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4" s="48" t="str">
        <f>IF(ISTEXT(Tabla15[[#This Row],[CARRERA]]),Tabla15[[#This Row],[CARRERA]],Tabla15[[#This Row],[STATUS]])</f>
        <v>TEMPORALES</v>
      </c>
      <c r="L1204" s="57">
        <v>25000</v>
      </c>
      <c r="M1204" s="61"/>
      <c r="N1204" s="57">
        <v>760</v>
      </c>
      <c r="O1204" s="57">
        <v>717.5</v>
      </c>
      <c r="P1204" s="25">
        <f>Tabla15[[#This Row],[sbruto]]-Tabla15[[#This Row],[ISR]]-Tabla15[[#This Row],[SFS]]-Tabla15[[#This Row],[AFP]]-Tabla15[[#This Row],[sneto]]</f>
        <v>25</v>
      </c>
      <c r="Q1204" s="25">
        <v>23497.5</v>
      </c>
      <c r="R1204" s="48" t="str">
        <f>_xlfn.XLOOKUP(Tabla15[[#This Row],[cedula]],Tabla8[Numero Documento],Tabla8[Gen])</f>
        <v>F</v>
      </c>
      <c r="S1204" s="48" t="str">
        <f>_xlfn.XLOOKUP(Tabla15[[#This Row],[cedula]],Tabla8[Numero Documento],Tabla8[Lugar Funciones Codigo])</f>
        <v>01.83.06.00.02</v>
      </c>
    </row>
    <row r="1205" spans="1:19">
      <c r="A1205" s="48" t="s">
        <v>2538</v>
      </c>
      <c r="B1205" s="48" t="s">
        <v>2336</v>
      </c>
      <c r="C1205" s="48" t="s">
        <v>2570</v>
      </c>
      <c r="D1205" s="48" t="str">
        <f>Tabla15[[#This Row],[cedula]]&amp;Tabla15[[#This Row],[prog]]&amp;LEFT(Tabla15[[#This Row],[TIPO]],3)</f>
        <v>0550027296701TEM</v>
      </c>
      <c r="E1205" s="48" t="s">
        <v>1373</v>
      </c>
      <c r="F1205" s="48" t="s">
        <v>192</v>
      </c>
      <c r="G1205" s="48" t="s">
        <v>552</v>
      </c>
      <c r="H1205" s="48" t="s">
        <v>2795</v>
      </c>
      <c r="I1205" s="73">
        <f>_xlfn.XLOOKUP(Tabla15[[#This Row],[cedula]],TCARRERA[CEDULA],TCARRERA[CATEGORIA DEL SERVIDOR],0)</f>
        <v>0</v>
      </c>
      <c r="J120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48" t="str">
        <f>IF(ISTEXT(Tabla15[[#This Row],[CARRERA]]),Tabla15[[#This Row],[CARRERA]],Tabla15[[#This Row],[STATUS]])</f>
        <v>TEMPORALES</v>
      </c>
      <c r="L1205" s="57">
        <v>20000</v>
      </c>
      <c r="M1205" s="60"/>
      <c r="N1205" s="57">
        <v>608</v>
      </c>
      <c r="O1205" s="57">
        <v>574</v>
      </c>
      <c r="P1205" s="25">
        <f>Tabla15[[#This Row],[sbruto]]-Tabla15[[#This Row],[ISR]]-Tabla15[[#This Row],[SFS]]-Tabla15[[#This Row],[AFP]]-Tabla15[[#This Row],[sneto]]</f>
        <v>25</v>
      </c>
      <c r="Q1205" s="25">
        <v>18793</v>
      </c>
      <c r="R1205" s="48" t="str">
        <f>_xlfn.XLOOKUP(Tabla15[[#This Row],[cedula]],Tabla8[Numero Documento],Tabla8[Gen])</f>
        <v>M</v>
      </c>
      <c r="S1205" s="48" t="str">
        <f>_xlfn.XLOOKUP(Tabla15[[#This Row],[cedula]],Tabla8[Numero Documento],Tabla8[Lugar Funciones Codigo])</f>
        <v>01.83.06.00.02</v>
      </c>
    </row>
    <row r="1206" spans="1:19" hidden="1">
      <c r="A1206" s="48" t="s">
        <v>2539</v>
      </c>
      <c r="B1206" s="48" t="s">
        <v>1838</v>
      </c>
      <c r="C1206" s="48" t="s">
        <v>2570</v>
      </c>
      <c r="D1206" s="48" t="str">
        <f>Tabla15[[#This Row],[cedula]]&amp;Tabla15[[#This Row],[prog]]&amp;LEFT(Tabla15[[#This Row],[TIPO]],3)</f>
        <v>0470054514001FIJ</v>
      </c>
      <c r="E1206" s="48" t="s">
        <v>556</v>
      </c>
      <c r="F1206" s="48" t="s">
        <v>557</v>
      </c>
      <c r="G1206" s="48" t="s">
        <v>552</v>
      </c>
      <c r="H1206" s="48" t="s">
        <v>11</v>
      </c>
      <c r="I1206" s="73">
        <f>_xlfn.XLOOKUP(Tabla15[[#This Row],[cedula]],TCARRERA[CEDULA],TCARRERA[CATEGORIA DEL SERVIDOR],0)</f>
        <v>0</v>
      </c>
      <c r="J120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206" s="48" t="str">
        <f>IF(ISTEXT(Tabla15[[#This Row],[CARRERA]]),Tabla15[[#This Row],[CARRERA]],Tabla15[[#This Row],[STATUS]])</f>
        <v>FIJO</v>
      </c>
      <c r="L1206" s="57">
        <v>19000.55</v>
      </c>
      <c r="M1206" s="60"/>
      <c r="N1206" s="57">
        <v>577.62</v>
      </c>
      <c r="O1206" s="57">
        <v>545.32000000000005</v>
      </c>
      <c r="P1206" s="25">
        <f>Tabla15[[#This Row],[sbruto]]-Tabla15[[#This Row],[ISR]]-Tabla15[[#This Row],[SFS]]-Tabla15[[#This Row],[AFP]]-Tabla15[[#This Row],[sneto]]</f>
        <v>25</v>
      </c>
      <c r="Q1206" s="25">
        <v>17852.61</v>
      </c>
      <c r="R1206" s="48" t="str">
        <f>_xlfn.XLOOKUP(Tabla15[[#This Row],[cedula]],Tabla8[Numero Documento],Tabla8[Gen])</f>
        <v>M</v>
      </c>
      <c r="S1206" s="48" t="str">
        <f>_xlfn.XLOOKUP(Tabla15[[#This Row],[cedula]],Tabla8[Numero Documento],Tabla8[Lugar Funciones Codigo])</f>
        <v>01.83.06.00.02</v>
      </c>
    </row>
    <row r="1207" spans="1:19" hidden="1">
      <c r="A1207" s="48" t="s">
        <v>2539</v>
      </c>
      <c r="B1207" s="48" t="s">
        <v>1993</v>
      </c>
      <c r="C1207" s="48" t="s">
        <v>2570</v>
      </c>
      <c r="D1207" s="48" t="str">
        <f>Tabla15[[#This Row],[cedula]]&amp;Tabla15[[#This Row],[prog]]&amp;LEFT(Tabla15[[#This Row],[TIPO]],3)</f>
        <v>0370001695301FIJ</v>
      </c>
      <c r="E1207" s="48" t="s">
        <v>566</v>
      </c>
      <c r="F1207" s="48" t="s">
        <v>10</v>
      </c>
      <c r="G1207" s="48" t="s">
        <v>552</v>
      </c>
      <c r="H1207" s="48" t="s">
        <v>11</v>
      </c>
      <c r="I1207" s="73">
        <f>_xlfn.XLOOKUP(Tabla15[[#This Row],[cedula]],TCARRERA[CEDULA],TCARRERA[CATEGORIA DEL SERVIDOR],0)</f>
        <v>0</v>
      </c>
      <c r="J1207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7" s="48" t="str">
        <f>IF(ISTEXT(Tabla15[[#This Row],[CARRERA]]),Tabla15[[#This Row],[CARRERA]],Tabla15[[#This Row],[STATUS]])</f>
        <v>ESTATUTO SIMPLIFICADO</v>
      </c>
      <c r="L1207" s="57">
        <v>16992.62</v>
      </c>
      <c r="M1207" s="57"/>
      <c r="N1207" s="60">
        <v>516.58000000000004</v>
      </c>
      <c r="O1207" s="60">
        <v>487.69</v>
      </c>
      <c r="P1207" s="25">
        <f>Tabla15[[#This Row],[sbruto]]-Tabla15[[#This Row],[ISR]]-Tabla15[[#This Row],[SFS]]-Tabla15[[#This Row],[AFP]]-Tabla15[[#This Row],[sneto]]</f>
        <v>324.99999999999636</v>
      </c>
      <c r="Q1207" s="25">
        <v>15663.35</v>
      </c>
      <c r="R1207" s="48" t="str">
        <f>_xlfn.XLOOKUP(Tabla15[[#This Row],[cedula]],Tabla8[Numero Documento],Tabla8[Gen])</f>
        <v>F</v>
      </c>
      <c r="S1207" s="48" t="str">
        <f>_xlfn.XLOOKUP(Tabla15[[#This Row],[cedula]],Tabla8[Numero Documento],Tabla8[Lugar Funciones Codigo])</f>
        <v>01.83.06.00.02</v>
      </c>
    </row>
    <row r="1208" spans="1:19" hidden="1">
      <c r="A1208" s="48" t="s">
        <v>2539</v>
      </c>
      <c r="B1208" s="48" t="s">
        <v>2004</v>
      </c>
      <c r="C1208" s="48" t="s">
        <v>2570</v>
      </c>
      <c r="D1208" s="48" t="str">
        <f>Tabla15[[#This Row],[cedula]]&amp;Tabla15[[#This Row],[prog]]&amp;LEFT(Tabla15[[#This Row],[TIPO]],3)</f>
        <v>0310060349101FIJ</v>
      </c>
      <c r="E1208" s="48" t="s">
        <v>567</v>
      </c>
      <c r="F1208" s="48" t="s">
        <v>192</v>
      </c>
      <c r="G1208" s="48" t="s">
        <v>552</v>
      </c>
      <c r="H1208" s="48" t="s">
        <v>11</v>
      </c>
      <c r="I1208" s="73">
        <f>_xlfn.XLOOKUP(Tabla15[[#This Row],[cedula]],TCARRERA[CEDULA],TCARRERA[CATEGORIA DEL SERVIDOR],0)</f>
        <v>0</v>
      </c>
      <c r="J120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208" s="48" t="str">
        <f>IF(ISTEXT(Tabla15[[#This Row],[CARRERA]]),Tabla15[[#This Row],[CARRERA]],Tabla15[[#This Row],[STATUS]])</f>
        <v>FIJO</v>
      </c>
      <c r="L1208" s="57">
        <v>15400</v>
      </c>
      <c r="M1208" s="61"/>
      <c r="N1208" s="57">
        <v>468.16</v>
      </c>
      <c r="O1208" s="57">
        <v>441.98</v>
      </c>
      <c r="P1208" s="25">
        <f>Tabla15[[#This Row],[sbruto]]-Tabla15[[#This Row],[ISR]]-Tabla15[[#This Row],[SFS]]-Tabla15[[#This Row],[AFP]]-Tabla15[[#This Row],[sneto]]</f>
        <v>25</v>
      </c>
      <c r="Q1208" s="25">
        <v>14464.86</v>
      </c>
      <c r="R1208" s="48" t="str">
        <f>_xlfn.XLOOKUP(Tabla15[[#This Row],[cedula]],Tabla8[Numero Documento],Tabla8[Gen])</f>
        <v>M</v>
      </c>
      <c r="S1208" s="48" t="str">
        <f>_xlfn.XLOOKUP(Tabla15[[#This Row],[cedula]],Tabla8[Numero Documento],Tabla8[Lugar Funciones Codigo])</f>
        <v>01.83.06.00.02</v>
      </c>
    </row>
    <row r="1209" spans="1:19">
      <c r="A1209" s="48" t="s">
        <v>2538</v>
      </c>
      <c r="B1209" s="48" t="s">
        <v>3045</v>
      </c>
      <c r="C1209" s="48" t="s">
        <v>2570</v>
      </c>
      <c r="D1209" s="48" t="str">
        <f>Tabla15[[#This Row],[cedula]]&amp;Tabla15[[#This Row],[prog]]&amp;LEFT(Tabla15[[#This Row],[TIPO]],3)</f>
        <v>0011633216401TEM</v>
      </c>
      <c r="E1209" s="48" t="s">
        <v>3044</v>
      </c>
      <c r="F1209" s="48" t="s">
        <v>192</v>
      </c>
      <c r="G1209" s="48" t="s">
        <v>552</v>
      </c>
      <c r="H1209" s="48" t="s">
        <v>2795</v>
      </c>
      <c r="I1209" s="73">
        <f>_xlfn.XLOOKUP(Tabla15[[#This Row],[cedula]],TCARRERA[CEDULA],TCARRERA[CATEGORIA DEL SERVIDOR],0)</f>
        <v>0</v>
      </c>
      <c r="J1209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48" t="str">
        <f>IF(ISTEXT(Tabla15[[#This Row],[CARRERA]]),Tabla15[[#This Row],[CARRERA]],Tabla15[[#This Row],[STATUS]])</f>
        <v>TEMPORALES</v>
      </c>
      <c r="L1209" s="57">
        <v>15000</v>
      </c>
      <c r="M1209" s="60"/>
      <c r="N1209" s="57">
        <v>456</v>
      </c>
      <c r="O1209" s="57">
        <v>430.5</v>
      </c>
      <c r="P1209" s="25">
        <f>Tabla15[[#This Row],[sbruto]]-Tabla15[[#This Row],[ISR]]-Tabla15[[#This Row],[SFS]]-Tabla15[[#This Row],[AFP]]-Tabla15[[#This Row],[sneto]]</f>
        <v>25</v>
      </c>
      <c r="Q1209" s="25">
        <v>14088.5</v>
      </c>
      <c r="R1209" s="48" t="str">
        <f>_xlfn.XLOOKUP(Tabla15[[#This Row],[cedula]],Tabla8[Numero Documento],Tabla8[Gen])</f>
        <v>M</v>
      </c>
      <c r="S1209" s="48" t="str">
        <f>_xlfn.XLOOKUP(Tabla15[[#This Row],[cedula]],Tabla8[Numero Documento],Tabla8[Lugar Funciones Codigo])</f>
        <v>01.83.06.00.02</v>
      </c>
    </row>
    <row r="1210" spans="1:19" hidden="1">
      <c r="A1210" s="48" t="s">
        <v>2539</v>
      </c>
      <c r="B1210" s="48" t="s">
        <v>1912</v>
      </c>
      <c r="C1210" s="48" t="s">
        <v>2570</v>
      </c>
      <c r="D1210" s="48" t="str">
        <f>Tabla15[[#This Row],[cedula]]&amp;Tabla15[[#This Row],[prog]]&amp;LEFT(Tabla15[[#This Row],[TIPO]],3)</f>
        <v>0310451816601FIJ</v>
      </c>
      <c r="E1210" s="48" t="s">
        <v>2761</v>
      </c>
      <c r="F1210" s="48" t="s">
        <v>369</v>
      </c>
      <c r="G1210" s="48" t="s">
        <v>552</v>
      </c>
      <c r="H1210" s="48" t="s">
        <v>11</v>
      </c>
      <c r="I1210" s="73">
        <f>_xlfn.XLOOKUP(Tabla15[[#This Row],[cedula]],TCARRERA[CEDULA],TCARRERA[CATEGORIA DEL SERVIDOR],0)</f>
        <v>0</v>
      </c>
      <c r="J121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210" s="48" t="str">
        <f>IF(ISTEXT(Tabla15[[#This Row],[CARRERA]]),Tabla15[[#This Row],[CARRERA]],Tabla15[[#This Row],[STATUS]])</f>
        <v>FIJO</v>
      </c>
      <c r="L1210" s="57">
        <v>11000</v>
      </c>
      <c r="M1210" s="60"/>
      <c r="N1210" s="57">
        <v>334.4</v>
      </c>
      <c r="O1210" s="57">
        <v>315.7</v>
      </c>
      <c r="P1210" s="25">
        <f>Tabla15[[#This Row],[sbruto]]-Tabla15[[#This Row],[ISR]]-Tabla15[[#This Row],[SFS]]-Tabla15[[#This Row],[AFP]]-Tabla15[[#This Row],[sneto]]</f>
        <v>75</v>
      </c>
      <c r="Q1210" s="25">
        <v>10274.9</v>
      </c>
      <c r="R1210" s="48" t="str">
        <f>_xlfn.XLOOKUP(Tabla15[[#This Row],[cedula]],Tabla8[Numero Documento],Tabla8[Gen])</f>
        <v>F</v>
      </c>
      <c r="S1210" s="48" t="str">
        <f>_xlfn.XLOOKUP(Tabla15[[#This Row],[cedula]],Tabla8[Numero Documento],Tabla8[Lugar Funciones Codigo])</f>
        <v>01.83.06.00.02</v>
      </c>
    </row>
    <row r="1211" spans="1:19" hidden="1">
      <c r="A1211" s="48" t="s">
        <v>2539</v>
      </c>
      <c r="B1211" s="48" t="s">
        <v>1921</v>
      </c>
      <c r="C1211" s="48" t="s">
        <v>2570</v>
      </c>
      <c r="D1211" s="48" t="str">
        <f>Tabla15[[#This Row],[cedula]]&amp;Tabla15[[#This Row],[prog]]&amp;LEFT(Tabla15[[#This Row],[TIPO]],3)</f>
        <v>0310155190501FIJ</v>
      </c>
      <c r="E1211" s="48" t="s">
        <v>560</v>
      </c>
      <c r="F1211" s="48" t="s">
        <v>8</v>
      </c>
      <c r="G1211" s="48" t="s">
        <v>552</v>
      </c>
      <c r="H1211" s="48" t="s">
        <v>11</v>
      </c>
      <c r="I1211" s="73">
        <f>_xlfn.XLOOKUP(Tabla15[[#This Row],[cedula]],TCARRERA[CEDULA],TCARRERA[CATEGORIA DEL SERVIDOR],0)</f>
        <v>0</v>
      </c>
      <c r="J1211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1" s="48" t="str">
        <f>IF(ISTEXT(Tabla15[[#This Row],[CARRERA]]),Tabla15[[#This Row],[CARRERA]],Tabla15[[#This Row],[STATUS]])</f>
        <v>ESTATUTO SIMPLIFICADO</v>
      </c>
      <c r="L1211" s="57">
        <v>11000</v>
      </c>
      <c r="M1211" s="60"/>
      <c r="N1211" s="57">
        <v>334.4</v>
      </c>
      <c r="O1211" s="57">
        <v>315.7</v>
      </c>
      <c r="P1211" s="25">
        <f>Tabla15[[#This Row],[sbruto]]-Tabla15[[#This Row],[ISR]]-Tabla15[[#This Row],[SFS]]-Tabla15[[#This Row],[AFP]]-Tabla15[[#This Row],[sneto]]</f>
        <v>25</v>
      </c>
      <c r="Q1211" s="25">
        <v>10324.9</v>
      </c>
      <c r="R1211" s="48" t="str">
        <f>_xlfn.XLOOKUP(Tabla15[[#This Row],[cedula]],Tabla8[Numero Documento],Tabla8[Gen])</f>
        <v>F</v>
      </c>
      <c r="S1211" s="48" t="str">
        <f>_xlfn.XLOOKUP(Tabla15[[#This Row],[cedula]],Tabla8[Numero Documento],Tabla8[Lugar Funciones Codigo])</f>
        <v>01.83.06.00.02</v>
      </c>
    </row>
    <row r="1212" spans="1:19" hidden="1">
      <c r="A1212" s="48" t="s">
        <v>2539</v>
      </c>
      <c r="B1212" s="48" t="s">
        <v>1917</v>
      </c>
      <c r="C1212" s="48" t="s">
        <v>2570</v>
      </c>
      <c r="D1212" s="48" t="str">
        <f>Tabla15[[#This Row],[cedula]]&amp;Tabla15[[#This Row],[prog]]&amp;LEFT(Tabla15[[#This Row],[TIPO]],3)</f>
        <v>0310128488701FIJ</v>
      </c>
      <c r="E1212" s="48" t="s">
        <v>559</v>
      </c>
      <c r="F1212" s="48" t="s">
        <v>8</v>
      </c>
      <c r="G1212" s="48" t="s">
        <v>552</v>
      </c>
      <c r="H1212" s="48" t="s">
        <v>11</v>
      </c>
      <c r="I1212" s="73">
        <f>_xlfn.XLOOKUP(Tabla15[[#This Row],[cedula]],TCARRERA[CEDULA],TCARRERA[CATEGORIA DEL SERVIDOR],0)</f>
        <v>0</v>
      </c>
      <c r="J1212" s="4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2" s="48" t="str">
        <f>IF(ISTEXT(Tabla15[[#This Row],[CARRERA]]),Tabla15[[#This Row],[CARRERA]],Tabla15[[#This Row],[STATUS]])</f>
        <v>ESTATUTO SIMPLIFICADO</v>
      </c>
      <c r="L1212" s="57">
        <v>10000</v>
      </c>
      <c r="M1212" s="60"/>
      <c r="N1212" s="57">
        <v>304</v>
      </c>
      <c r="O1212" s="57">
        <v>287</v>
      </c>
      <c r="P1212" s="25">
        <f>Tabla15[[#This Row],[sbruto]]-Tabla15[[#This Row],[ISR]]-Tabla15[[#This Row],[SFS]]-Tabla15[[#This Row],[AFP]]-Tabla15[[#This Row],[sneto]]</f>
        <v>375</v>
      </c>
      <c r="Q1212" s="25">
        <v>9034</v>
      </c>
      <c r="R1212" s="48" t="str">
        <f>_xlfn.XLOOKUP(Tabla15[[#This Row],[cedula]],Tabla8[Numero Documento],Tabla8[Gen])</f>
        <v>F</v>
      </c>
      <c r="S1212" s="48" t="str">
        <f>_xlfn.XLOOKUP(Tabla15[[#This Row],[cedula]],Tabla8[Numero Documento],Tabla8[Lugar Funciones Codigo])</f>
        <v>01.83.06.00.02</v>
      </c>
    </row>
    <row r="1213" spans="1:19">
      <c r="A1213" s="48" t="s">
        <v>2538</v>
      </c>
      <c r="B1213" s="48" t="s">
        <v>2348</v>
      </c>
      <c r="C1213" s="48" t="s">
        <v>2570</v>
      </c>
      <c r="D1213" s="48" t="str">
        <f>Tabla15[[#This Row],[cedula]]&amp;Tabla15[[#This Row],[prog]]&amp;LEFT(Tabla15[[#This Row],[TIPO]],3)</f>
        <v>0230158041701TEM</v>
      </c>
      <c r="E1213" s="48" t="s">
        <v>1416</v>
      </c>
      <c r="F1213" s="48" t="s">
        <v>129</v>
      </c>
      <c r="G1213" s="48" t="s">
        <v>942</v>
      </c>
      <c r="H1213" s="48" t="s">
        <v>2795</v>
      </c>
      <c r="I1213" s="73">
        <f>_xlfn.XLOOKUP(Tabla15[[#This Row],[cedula]],TCARRERA[CEDULA],TCARRERA[CATEGORIA DEL SERVIDOR],0)</f>
        <v>0</v>
      </c>
      <c r="J1213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3" s="48" t="str">
        <f>IF(ISTEXT(Tabla15[[#This Row],[CARRERA]]),Tabla15[[#This Row],[CARRERA]],Tabla15[[#This Row],[STATUS]])</f>
        <v>TEMPORALES</v>
      </c>
      <c r="L1213" s="57">
        <v>115000</v>
      </c>
      <c r="M1213" s="60">
        <v>15633.74</v>
      </c>
      <c r="N1213" s="57">
        <v>3496</v>
      </c>
      <c r="O1213" s="57">
        <v>3300.5</v>
      </c>
      <c r="P1213" s="25">
        <f>Tabla15[[#This Row],[sbruto]]-Tabla15[[#This Row],[ISR]]-Tabla15[[#This Row],[SFS]]-Tabla15[[#This Row],[AFP]]-Tabla15[[#This Row],[sneto]]</f>
        <v>25</v>
      </c>
      <c r="Q1213" s="25">
        <v>92544.76</v>
      </c>
      <c r="R1213" s="48" t="str">
        <f>_xlfn.XLOOKUP(Tabla15[[#This Row],[cedula]],Tabla8[Numero Documento],Tabla8[Gen])</f>
        <v>M</v>
      </c>
      <c r="S1213" s="48" t="str">
        <f>_xlfn.XLOOKUP(Tabla15[[#This Row],[cedula]],Tabla8[Numero Documento],Tabla8[Lugar Funciones Codigo])</f>
        <v>01.83.06.00.02.00.01</v>
      </c>
    </row>
    <row r="1214" spans="1:19">
      <c r="A1214" s="48" t="s">
        <v>2538</v>
      </c>
      <c r="B1214" s="48" t="s">
        <v>3353</v>
      </c>
      <c r="C1214" s="48" t="s">
        <v>2570</v>
      </c>
      <c r="D1214" s="48" t="str">
        <f>Tabla15[[#This Row],[cedula]]&amp;Tabla15[[#This Row],[prog]]&amp;LEFT(Tabla15[[#This Row],[TIPO]],3)</f>
        <v>0500022736201TEM</v>
      </c>
      <c r="E1214" s="48" t="s">
        <v>3374</v>
      </c>
      <c r="F1214" s="48" t="s">
        <v>983</v>
      </c>
      <c r="G1214" s="48" t="s">
        <v>942</v>
      </c>
      <c r="H1214" s="48" t="s">
        <v>2795</v>
      </c>
      <c r="I1214" s="73">
        <f>_xlfn.XLOOKUP(Tabla15[[#This Row],[cedula]],TCARRERA[CEDULA],TCARRERA[CATEGORIA DEL SERVIDOR],0)</f>
        <v>0</v>
      </c>
      <c r="J1214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4" s="48" t="str">
        <f>IF(ISTEXT(Tabla15[[#This Row],[CARRERA]]),Tabla15[[#This Row],[CARRERA]],Tabla15[[#This Row],[STATUS]])</f>
        <v>TEMPORALES</v>
      </c>
      <c r="L1214" s="57">
        <v>95000</v>
      </c>
      <c r="M1214" s="61">
        <v>10929.24</v>
      </c>
      <c r="N1214" s="57">
        <v>2888</v>
      </c>
      <c r="O1214" s="57">
        <v>2726.5</v>
      </c>
      <c r="P1214" s="25">
        <f>Tabla15[[#This Row],[sbruto]]-Tabla15[[#This Row],[ISR]]-Tabla15[[#This Row],[SFS]]-Tabla15[[#This Row],[AFP]]-Tabla15[[#This Row],[sneto]]</f>
        <v>25</v>
      </c>
      <c r="Q1214" s="25">
        <v>78431.259999999995</v>
      </c>
      <c r="R1214" s="48" t="str">
        <f>_xlfn.XLOOKUP(Tabla15[[#This Row],[cedula]],Tabla8[Numero Documento],Tabla8[Gen])</f>
        <v>M</v>
      </c>
      <c r="S1214" s="48" t="str">
        <f>_xlfn.XLOOKUP(Tabla15[[#This Row],[cedula]],Tabla8[Numero Documento],Tabla8[Lugar Funciones Codigo])</f>
        <v>01.83.06.00.02.00.01</v>
      </c>
    </row>
    <row r="1215" spans="1:19">
      <c r="A1215" s="48" t="s">
        <v>2538</v>
      </c>
      <c r="B1215" s="48" t="s">
        <v>2941</v>
      </c>
      <c r="C1215" s="48" t="s">
        <v>2570</v>
      </c>
      <c r="D1215" s="48" t="str">
        <f>Tabla15[[#This Row],[cedula]]&amp;Tabla15[[#This Row],[prog]]&amp;LEFT(Tabla15[[#This Row],[TIPO]],3)</f>
        <v>0120087895501TEM</v>
      </c>
      <c r="E1215" s="48" t="s">
        <v>2940</v>
      </c>
      <c r="F1215" s="48" t="s">
        <v>983</v>
      </c>
      <c r="G1215" s="48" t="s">
        <v>942</v>
      </c>
      <c r="H1215" s="48" t="s">
        <v>2795</v>
      </c>
      <c r="I1215" s="73">
        <f>_xlfn.XLOOKUP(Tabla15[[#This Row],[cedula]],TCARRERA[CEDULA],TCARRERA[CATEGORIA DEL SERVIDOR],0)</f>
        <v>0</v>
      </c>
      <c r="J121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48" t="str">
        <f>IF(ISTEXT(Tabla15[[#This Row],[CARRERA]]),Tabla15[[#This Row],[CARRERA]],Tabla15[[#This Row],[STATUS]])</f>
        <v>TEMPORALES</v>
      </c>
      <c r="L1215" s="57">
        <v>70000</v>
      </c>
      <c r="M1215" s="60">
        <v>5368.48</v>
      </c>
      <c r="N1215" s="57">
        <v>2128</v>
      </c>
      <c r="O1215" s="57">
        <v>2009</v>
      </c>
      <c r="P1215" s="25">
        <f>Tabla15[[#This Row],[sbruto]]-Tabla15[[#This Row],[ISR]]-Tabla15[[#This Row],[SFS]]-Tabla15[[#This Row],[AFP]]-Tabla15[[#This Row],[sneto]]</f>
        <v>25.000000000007276</v>
      </c>
      <c r="Q1215" s="25">
        <v>60469.52</v>
      </c>
      <c r="R1215" s="48" t="str">
        <f>_xlfn.XLOOKUP(Tabla15[[#This Row],[cedula]],Tabla8[Numero Documento],Tabla8[Gen])</f>
        <v>M</v>
      </c>
      <c r="S1215" s="48" t="str">
        <f>_xlfn.XLOOKUP(Tabla15[[#This Row],[cedula]],Tabla8[Numero Documento],Tabla8[Lugar Funciones Codigo])</f>
        <v>01.83.06.00.02.00.01</v>
      </c>
    </row>
    <row r="1216" spans="1:19">
      <c r="A1216" s="48" t="s">
        <v>2538</v>
      </c>
      <c r="B1216" s="48" t="s">
        <v>2939</v>
      </c>
      <c r="C1216" s="48" t="s">
        <v>2570</v>
      </c>
      <c r="D1216" s="48" t="str">
        <f>Tabla15[[#This Row],[cedula]]&amp;Tabla15[[#This Row],[prog]]&amp;LEFT(Tabla15[[#This Row],[TIPO]],3)</f>
        <v>0010032588501TEM</v>
      </c>
      <c r="E1216" s="48" t="s">
        <v>2938</v>
      </c>
      <c r="F1216" s="48" t="s">
        <v>256</v>
      </c>
      <c r="G1216" s="48" t="s">
        <v>942</v>
      </c>
      <c r="H1216" s="48" t="s">
        <v>2795</v>
      </c>
      <c r="I1216" s="73">
        <f>_xlfn.XLOOKUP(Tabla15[[#This Row],[cedula]],TCARRERA[CEDULA],TCARRERA[CATEGORIA DEL SERVIDOR],0)</f>
        <v>0</v>
      </c>
      <c r="J1216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6" s="48" t="str">
        <f>IF(ISTEXT(Tabla15[[#This Row],[CARRERA]]),Tabla15[[#This Row],[CARRERA]],Tabla15[[#This Row],[STATUS]])</f>
        <v>TEMPORALES</v>
      </c>
      <c r="L1216" s="57">
        <v>50000</v>
      </c>
      <c r="M1216" s="61">
        <v>1854</v>
      </c>
      <c r="N1216" s="57">
        <v>1520</v>
      </c>
      <c r="O1216" s="57">
        <v>1435</v>
      </c>
      <c r="P1216" s="25">
        <f>Tabla15[[#This Row],[sbruto]]-Tabla15[[#This Row],[ISR]]-Tabla15[[#This Row],[SFS]]-Tabla15[[#This Row],[AFP]]-Tabla15[[#This Row],[sneto]]</f>
        <v>25</v>
      </c>
      <c r="Q1216" s="25">
        <v>45166</v>
      </c>
      <c r="R1216" s="48" t="str">
        <f>_xlfn.XLOOKUP(Tabla15[[#This Row],[cedula]],Tabla8[Numero Documento],Tabla8[Gen])</f>
        <v>M</v>
      </c>
      <c r="S1216" s="48" t="str">
        <f>_xlfn.XLOOKUP(Tabla15[[#This Row],[cedula]],Tabla8[Numero Documento],Tabla8[Lugar Funciones Codigo])</f>
        <v>01.83.06.00.02.00.01</v>
      </c>
    </row>
    <row r="1217" spans="1:19">
      <c r="A1217" s="48" t="s">
        <v>2538</v>
      </c>
      <c r="B1217" s="48" t="s">
        <v>2347</v>
      </c>
      <c r="C1217" s="48" t="s">
        <v>2570</v>
      </c>
      <c r="D1217" s="48" t="str">
        <f>Tabla15[[#This Row],[cedula]]&amp;Tabla15[[#This Row],[prog]]&amp;LEFT(Tabla15[[#This Row],[TIPO]],3)</f>
        <v>0690000453901TEM</v>
      </c>
      <c r="E1217" s="48" t="s">
        <v>1752</v>
      </c>
      <c r="F1217" s="48" t="s">
        <v>192</v>
      </c>
      <c r="G1217" s="48" t="s">
        <v>942</v>
      </c>
      <c r="H1217" s="48" t="s">
        <v>2795</v>
      </c>
      <c r="I1217" s="73">
        <f>_xlfn.XLOOKUP(Tabla15[[#This Row],[cedula]],TCARRERA[CEDULA],TCARRERA[CATEGORIA DEL SERVIDOR],0)</f>
        <v>0</v>
      </c>
      <c r="J1217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7" s="48" t="str">
        <f>IF(ISTEXT(Tabla15[[#This Row],[CARRERA]]),Tabla15[[#This Row],[CARRERA]],Tabla15[[#This Row],[STATUS]])</f>
        <v>TEMPORALES</v>
      </c>
      <c r="L1217" s="57">
        <v>50000</v>
      </c>
      <c r="M1217" s="59">
        <v>1854</v>
      </c>
      <c r="N1217" s="57">
        <v>1520</v>
      </c>
      <c r="O1217" s="57">
        <v>1435</v>
      </c>
      <c r="P1217" s="25">
        <f>Tabla15[[#This Row],[sbruto]]-Tabla15[[#This Row],[ISR]]-Tabla15[[#This Row],[SFS]]-Tabla15[[#This Row],[AFP]]-Tabla15[[#This Row],[sneto]]</f>
        <v>25</v>
      </c>
      <c r="Q1217" s="25">
        <v>45166</v>
      </c>
      <c r="R1217" s="48" t="str">
        <f>_xlfn.XLOOKUP(Tabla15[[#This Row],[cedula]],Tabla8[Numero Documento],Tabla8[Gen])</f>
        <v>F</v>
      </c>
      <c r="S1217" s="48" t="str">
        <f>_xlfn.XLOOKUP(Tabla15[[#This Row],[cedula]],Tabla8[Numero Documento],Tabla8[Lugar Funciones Codigo])</f>
        <v>01.83.06.00.02.00.01</v>
      </c>
    </row>
    <row r="1218" spans="1:19">
      <c r="A1218" s="48" t="s">
        <v>2538</v>
      </c>
      <c r="B1218" s="48" t="s">
        <v>3150</v>
      </c>
      <c r="C1218" s="48" t="s">
        <v>2570</v>
      </c>
      <c r="D1218" s="48" t="str">
        <f>Tabla15[[#This Row],[cedula]]&amp;Tabla15[[#This Row],[prog]]&amp;LEFT(Tabla15[[#This Row],[TIPO]],3)</f>
        <v>0650001261901TEM</v>
      </c>
      <c r="E1218" s="48" t="s">
        <v>3149</v>
      </c>
      <c r="F1218" s="48" t="s">
        <v>192</v>
      </c>
      <c r="G1218" s="48" t="s">
        <v>942</v>
      </c>
      <c r="H1218" s="48" t="s">
        <v>2795</v>
      </c>
      <c r="I1218" s="73">
        <f>_xlfn.XLOOKUP(Tabla15[[#This Row],[cedula]],TCARRERA[CEDULA],TCARRERA[CATEGORIA DEL SERVIDOR],0)</f>
        <v>0</v>
      </c>
      <c r="J1218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8" s="48" t="str">
        <f>IF(ISTEXT(Tabla15[[#This Row],[CARRERA]]),Tabla15[[#This Row],[CARRERA]],Tabla15[[#This Row],[STATUS]])</f>
        <v>TEMPORALES</v>
      </c>
      <c r="L1218" s="57">
        <v>50000</v>
      </c>
      <c r="M1218" s="60">
        <v>1854</v>
      </c>
      <c r="N1218" s="57">
        <v>1520</v>
      </c>
      <c r="O1218" s="57">
        <v>1435</v>
      </c>
      <c r="P1218" s="25">
        <f>Tabla15[[#This Row],[sbruto]]-Tabla15[[#This Row],[ISR]]-Tabla15[[#This Row],[SFS]]-Tabla15[[#This Row],[AFP]]-Tabla15[[#This Row],[sneto]]</f>
        <v>25</v>
      </c>
      <c r="Q1218" s="25">
        <v>45166</v>
      </c>
      <c r="R1218" s="48" t="str">
        <f>_xlfn.XLOOKUP(Tabla15[[#This Row],[cedula]],Tabla8[Numero Documento],Tabla8[Gen])</f>
        <v>M</v>
      </c>
      <c r="S1218" s="48" t="str">
        <f>_xlfn.XLOOKUP(Tabla15[[#This Row],[cedula]],Tabla8[Numero Documento],Tabla8[Lugar Funciones Codigo])</f>
        <v>01.83.06.00.02.00.01</v>
      </c>
    </row>
    <row r="1219" spans="1:19">
      <c r="A1219" s="48" t="s">
        <v>2538</v>
      </c>
      <c r="B1219" s="48" t="s">
        <v>2281</v>
      </c>
      <c r="C1219" s="48" t="s">
        <v>2570</v>
      </c>
      <c r="D1219" s="48" t="str">
        <f>Tabla15[[#This Row],[cedula]]&amp;Tabla15[[#This Row],[prog]]&amp;LEFT(Tabla15[[#This Row],[TIPO]],3)</f>
        <v>0011821645601TEM</v>
      </c>
      <c r="E1219" s="48" t="s">
        <v>993</v>
      </c>
      <c r="F1219" s="48" t="s">
        <v>983</v>
      </c>
      <c r="G1219" s="48" t="s">
        <v>942</v>
      </c>
      <c r="H1219" s="48" t="s">
        <v>2795</v>
      </c>
      <c r="I1219" s="73">
        <f>_xlfn.XLOOKUP(Tabla15[[#This Row],[cedula]],TCARRERA[CEDULA],TCARRERA[CATEGORIA DEL SERVIDOR],0)</f>
        <v>0</v>
      </c>
      <c r="J1219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9" s="48" t="str">
        <f>IF(ISTEXT(Tabla15[[#This Row],[CARRERA]]),Tabla15[[#This Row],[CARRERA]],Tabla15[[#This Row],[STATUS]])</f>
        <v>TEMPORALES</v>
      </c>
      <c r="L1219" s="57">
        <v>40000</v>
      </c>
      <c r="M1219" s="60">
        <v>442.65</v>
      </c>
      <c r="N1219" s="57">
        <v>1216</v>
      </c>
      <c r="O1219" s="57">
        <v>1148</v>
      </c>
      <c r="P1219" s="25">
        <f>Tabla15[[#This Row],[sbruto]]-Tabla15[[#This Row],[ISR]]-Tabla15[[#This Row],[SFS]]-Tabla15[[#This Row],[AFP]]-Tabla15[[#This Row],[sneto]]</f>
        <v>25</v>
      </c>
      <c r="Q1219" s="25">
        <v>37168.35</v>
      </c>
      <c r="R1219" s="48" t="str">
        <f>_xlfn.XLOOKUP(Tabla15[[#This Row],[cedula]],Tabla8[Numero Documento],Tabla8[Gen])</f>
        <v>M</v>
      </c>
      <c r="S1219" s="48" t="str">
        <f>_xlfn.XLOOKUP(Tabla15[[#This Row],[cedula]],Tabla8[Numero Documento],Tabla8[Lugar Funciones Codigo])</f>
        <v>01.83.06.00.02.00.01</v>
      </c>
    </row>
    <row r="1220" spans="1:19">
      <c r="A1220" s="48" t="s">
        <v>2538</v>
      </c>
      <c r="B1220" s="48" t="s">
        <v>2288</v>
      </c>
      <c r="C1220" s="48" t="s">
        <v>2570</v>
      </c>
      <c r="D1220" s="48" t="str">
        <f>Tabla15[[#This Row],[cedula]]&amp;Tabla15[[#This Row],[prog]]&amp;LEFT(Tabla15[[#This Row],[TIPO]],3)</f>
        <v>0490034097901TEM</v>
      </c>
      <c r="E1220" s="48" t="s">
        <v>991</v>
      </c>
      <c r="F1220" s="48" t="s">
        <v>983</v>
      </c>
      <c r="G1220" s="48" t="s">
        <v>942</v>
      </c>
      <c r="H1220" s="48" t="s">
        <v>2795</v>
      </c>
      <c r="I1220" s="73">
        <f>_xlfn.XLOOKUP(Tabla15[[#This Row],[cedula]],TCARRERA[CEDULA],TCARRERA[CATEGORIA DEL SERVIDOR],0)</f>
        <v>0</v>
      </c>
      <c r="J1220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0" s="48" t="str">
        <f>IF(ISTEXT(Tabla15[[#This Row],[CARRERA]]),Tabla15[[#This Row],[CARRERA]],Tabla15[[#This Row],[STATUS]])</f>
        <v>TEMPORALES</v>
      </c>
      <c r="L1220" s="57">
        <v>40000</v>
      </c>
      <c r="M1220" s="60">
        <v>442.65</v>
      </c>
      <c r="N1220" s="57">
        <v>1216</v>
      </c>
      <c r="O1220" s="57">
        <v>1148</v>
      </c>
      <c r="P1220" s="25">
        <f>Tabla15[[#This Row],[sbruto]]-Tabla15[[#This Row],[ISR]]-Tabla15[[#This Row],[SFS]]-Tabla15[[#This Row],[AFP]]-Tabla15[[#This Row],[sneto]]</f>
        <v>25</v>
      </c>
      <c r="Q1220" s="25">
        <v>37168.35</v>
      </c>
      <c r="R1220" s="48" t="str">
        <f>_xlfn.XLOOKUP(Tabla15[[#This Row],[cedula]],Tabla8[Numero Documento],Tabla8[Gen])</f>
        <v>M</v>
      </c>
      <c r="S1220" s="48" t="str">
        <f>_xlfn.XLOOKUP(Tabla15[[#This Row],[cedula]],Tabla8[Numero Documento],Tabla8[Lugar Funciones Codigo])</f>
        <v>01.83.06.00.02.00.01</v>
      </c>
    </row>
    <row r="1221" spans="1:19">
      <c r="A1221" s="48" t="s">
        <v>2538</v>
      </c>
      <c r="B1221" s="48" t="s">
        <v>2294</v>
      </c>
      <c r="C1221" s="48" t="s">
        <v>2570</v>
      </c>
      <c r="D1221" s="48" t="str">
        <f>Tabla15[[#This Row],[cedula]]&amp;Tabla15[[#This Row],[prog]]&amp;LEFT(Tabla15[[#This Row],[TIPO]],3)</f>
        <v>0450015703901TEM</v>
      </c>
      <c r="E1221" s="48" t="s">
        <v>1671</v>
      </c>
      <c r="F1221" s="48" t="s">
        <v>983</v>
      </c>
      <c r="G1221" s="48" t="s">
        <v>942</v>
      </c>
      <c r="H1221" s="48" t="s">
        <v>2795</v>
      </c>
      <c r="I1221" s="73">
        <f>_xlfn.XLOOKUP(Tabla15[[#This Row],[cedula]],TCARRERA[CEDULA],TCARRERA[CATEGORIA DEL SERVIDOR],0)</f>
        <v>0</v>
      </c>
      <c r="J1221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1" s="48" t="str">
        <f>IF(ISTEXT(Tabla15[[#This Row],[CARRERA]]),Tabla15[[#This Row],[CARRERA]],Tabla15[[#This Row],[STATUS]])</f>
        <v>TEMPORALES</v>
      </c>
      <c r="L1221" s="57">
        <v>40000</v>
      </c>
      <c r="M1221" s="60">
        <v>442.65</v>
      </c>
      <c r="N1221" s="57">
        <v>1216</v>
      </c>
      <c r="O1221" s="57">
        <v>1148</v>
      </c>
      <c r="P1221" s="25">
        <f>Tabla15[[#This Row],[sbruto]]-Tabla15[[#This Row],[ISR]]-Tabla15[[#This Row],[SFS]]-Tabla15[[#This Row],[AFP]]-Tabla15[[#This Row],[sneto]]</f>
        <v>25</v>
      </c>
      <c r="Q1221" s="25">
        <v>37168.35</v>
      </c>
      <c r="R1221" s="48" t="str">
        <f>_xlfn.XLOOKUP(Tabla15[[#This Row],[cedula]],Tabla8[Numero Documento],Tabla8[Gen])</f>
        <v>M</v>
      </c>
      <c r="S1221" s="48" t="str">
        <f>_xlfn.XLOOKUP(Tabla15[[#This Row],[cedula]],Tabla8[Numero Documento],Tabla8[Lugar Funciones Codigo])</f>
        <v>01.83.06.00.02.00.01</v>
      </c>
    </row>
    <row r="1222" spans="1:19">
      <c r="A1222" s="48" t="s">
        <v>2538</v>
      </c>
      <c r="B1222" s="48" t="s">
        <v>2328</v>
      </c>
      <c r="C1222" s="48" t="s">
        <v>2570</v>
      </c>
      <c r="D1222" s="48" t="str">
        <f>Tabla15[[#This Row],[cedula]]&amp;Tabla15[[#This Row],[prog]]&amp;LEFT(Tabla15[[#This Row],[TIPO]],3)</f>
        <v>0480005615401TEM</v>
      </c>
      <c r="E1222" s="48" t="s">
        <v>988</v>
      </c>
      <c r="F1222" s="48" t="s">
        <v>983</v>
      </c>
      <c r="G1222" s="48" t="s">
        <v>942</v>
      </c>
      <c r="H1222" s="48" t="s">
        <v>2795</v>
      </c>
      <c r="I1222" s="73">
        <f>_xlfn.XLOOKUP(Tabla15[[#This Row],[cedula]],TCARRERA[CEDULA],TCARRERA[CATEGORIA DEL SERVIDOR],0)</f>
        <v>0</v>
      </c>
      <c r="J1222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2" s="48" t="str">
        <f>IF(ISTEXT(Tabla15[[#This Row],[CARRERA]]),Tabla15[[#This Row],[CARRERA]],Tabla15[[#This Row],[STATUS]])</f>
        <v>TEMPORALES</v>
      </c>
      <c r="L1222" s="57">
        <v>40000</v>
      </c>
      <c r="M1222" s="60">
        <v>442.65</v>
      </c>
      <c r="N1222" s="57">
        <v>1216</v>
      </c>
      <c r="O1222" s="57">
        <v>1148</v>
      </c>
      <c r="P1222" s="25">
        <f>Tabla15[[#This Row],[sbruto]]-Tabla15[[#This Row],[ISR]]-Tabla15[[#This Row],[SFS]]-Tabla15[[#This Row],[AFP]]-Tabla15[[#This Row],[sneto]]</f>
        <v>25</v>
      </c>
      <c r="Q1222" s="25">
        <v>37168.35</v>
      </c>
      <c r="R1222" s="48" t="str">
        <f>_xlfn.XLOOKUP(Tabla15[[#This Row],[cedula]],Tabla8[Numero Documento],Tabla8[Gen])</f>
        <v>M</v>
      </c>
      <c r="S1222" s="48" t="str">
        <f>_xlfn.XLOOKUP(Tabla15[[#This Row],[cedula]],Tabla8[Numero Documento],Tabla8[Lugar Funciones Codigo])</f>
        <v>01.83.06.00.02.00.01</v>
      </c>
    </row>
    <row r="1223" spans="1:19">
      <c r="A1223" s="48" t="s">
        <v>2538</v>
      </c>
      <c r="B1223" s="48" t="s">
        <v>2350</v>
      </c>
      <c r="C1223" s="48" t="s">
        <v>2570</v>
      </c>
      <c r="D1223" s="48" t="str">
        <f>Tabla15[[#This Row],[cedula]]&amp;Tabla15[[#This Row],[prog]]&amp;LEFT(Tabla15[[#This Row],[TIPO]],3)</f>
        <v>0470000857801TEM</v>
      </c>
      <c r="E1223" s="48" t="s">
        <v>986</v>
      </c>
      <c r="F1223" s="48" t="s">
        <v>983</v>
      </c>
      <c r="G1223" s="48" t="s">
        <v>942</v>
      </c>
      <c r="H1223" s="48" t="s">
        <v>2795</v>
      </c>
      <c r="I1223" s="73">
        <f>_xlfn.XLOOKUP(Tabla15[[#This Row],[cedula]],TCARRERA[CEDULA],TCARRERA[CATEGORIA DEL SERVIDOR],0)</f>
        <v>0</v>
      </c>
      <c r="J1223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48" t="str">
        <f>IF(ISTEXT(Tabla15[[#This Row],[CARRERA]]),Tabla15[[#This Row],[CARRERA]],Tabla15[[#This Row],[STATUS]])</f>
        <v>TEMPORALES</v>
      </c>
      <c r="L1223" s="57">
        <v>40000</v>
      </c>
      <c r="M1223" s="60">
        <v>442.65</v>
      </c>
      <c r="N1223" s="57">
        <v>1216</v>
      </c>
      <c r="O1223" s="57">
        <v>1148</v>
      </c>
      <c r="P1223" s="25">
        <f>Tabla15[[#This Row],[sbruto]]-Tabla15[[#This Row],[ISR]]-Tabla15[[#This Row],[SFS]]-Tabla15[[#This Row],[AFP]]-Tabla15[[#This Row],[sneto]]</f>
        <v>25</v>
      </c>
      <c r="Q1223" s="25">
        <v>37168.35</v>
      </c>
      <c r="R1223" s="48" t="str">
        <f>_xlfn.XLOOKUP(Tabla15[[#This Row],[cedula]],Tabla8[Numero Documento],Tabla8[Gen])</f>
        <v>M</v>
      </c>
      <c r="S1223" s="48" t="str">
        <f>_xlfn.XLOOKUP(Tabla15[[#This Row],[cedula]],Tabla8[Numero Documento],Tabla8[Lugar Funciones Codigo])</f>
        <v>01.83.06.00.02.00.01</v>
      </c>
    </row>
    <row r="1224" spans="1:19">
      <c r="A1224" s="48" t="s">
        <v>2538</v>
      </c>
      <c r="B1224" s="48" t="s">
        <v>2385</v>
      </c>
      <c r="C1224" s="48" t="s">
        <v>2570</v>
      </c>
      <c r="D1224" s="48" t="str">
        <f>Tabla15[[#This Row],[cedula]]&amp;Tabla15[[#This Row],[prog]]&amp;LEFT(Tabla15[[#This Row],[TIPO]],3)</f>
        <v>0011633400401TEM</v>
      </c>
      <c r="E1224" s="48" t="s">
        <v>984</v>
      </c>
      <c r="F1224" s="48" t="s">
        <v>983</v>
      </c>
      <c r="G1224" s="48" t="s">
        <v>942</v>
      </c>
      <c r="H1224" s="48" t="s">
        <v>2795</v>
      </c>
      <c r="I1224" s="73">
        <f>_xlfn.XLOOKUP(Tabla15[[#This Row],[cedula]],TCARRERA[CEDULA],TCARRERA[CATEGORIA DEL SERVIDOR],0)</f>
        <v>0</v>
      </c>
      <c r="J1224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4" s="48" t="str">
        <f>IF(ISTEXT(Tabla15[[#This Row],[CARRERA]]),Tabla15[[#This Row],[CARRERA]],Tabla15[[#This Row],[STATUS]])</f>
        <v>TEMPORALES</v>
      </c>
      <c r="L1224" s="57">
        <v>40000</v>
      </c>
      <c r="M1224" s="60">
        <v>442.65</v>
      </c>
      <c r="N1224" s="57">
        <v>1216</v>
      </c>
      <c r="O1224" s="57">
        <v>1148</v>
      </c>
      <c r="P1224" s="25">
        <f>Tabla15[[#This Row],[sbruto]]-Tabla15[[#This Row],[ISR]]-Tabla15[[#This Row],[SFS]]-Tabla15[[#This Row],[AFP]]-Tabla15[[#This Row],[sneto]]</f>
        <v>25</v>
      </c>
      <c r="Q1224" s="25">
        <v>37168.35</v>
      </c>
      <c r="R1224" s="48" t="str">
        <f>_xlfn.XLOOKUP(Tabla15[[#This Row],[cedula]],Tabla8[Numero Documento],Tabla8[Gen])</f>
        <v>M</v>
      </c>
      <c r="S1224" s="48" t="str">
        <f>_xlfn.XLOOKUP(Tabla15[[#This Row],[cedula]],Tabla8[Numero Documento],Tabla8[Lugar Funciones Codigo])</f>
        <v>01.83.06.00.02.00.01</v>
      </c>
    </row>
    <row r="1225" spans="1:19">
      <c r="A1225" s="48" t="s">
        <v>2538</v>
      </c>
      <c r="B1225" s="48" t="s">
        <v>3133</v>
      </c>
      <c r="C1225" s="48" t="s">
        <v>2570</v>
      </c>
      <c r="D1225" s="48" t="str">
        <f>Tabla15[[#This Row],[cedula]]&amp;Tabla15[[#This Row],[prog]]&amp;LEFT(Tabla15[[#This Row],[TIPO]],3)</f>
        <v>0440001388601TEM</v>
      </c>
      <c r="E1225" s="48" t="s">
        <v>3132</v>
      </c>
      <c r="F1225" s="48" t="s">
        <v>983</v>
      </c>
      <c r="G1225" s="48" t="s">
        <v>942</v>
      </c>
      <c r="H1225" s="48" t="s">
        <v>2795</v>
      </c>
      <c r="I1225" s="73">
        <f>_xlfn.XLOOKUP(Tabla15[[#This Row],[cedula]],TCARRERA[CEDULA],TCARRERA[CATEGORIA DEL SERVIDOR],0)</f>
        <v>0</v>
      </c>
      <c r="J122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48" t="str">
        <f>IF(ISTEXT(Tabla15[[#This Row],[CARRERA]]),Tabla15[[#This Row],[CARRERA]],Tabla15[[#This Row],[STATUS]])</f>
        <v>TEMPORALES</v>
      </c>
      <c r="L1225" s="57">
        <v>40000</v>
      </c>
      <c r="M1225" s="60">
        <v>442.65</v>
      </c>
      <c r="N1225" s="57">
        <v>1216</v>
      </c>
      <c r="O1225" s="57">
        <v>1148</v>
      </c>
      <c r="P1225" s="25">
        <f>Tabla15[[#This Row],[sbruto]]-Tabla15[[#This Row],[ISR]]-Tabla15[[#This Row],[SFS]]-Tabla15[[#This Row],[AFP]]-Tabla15[[#This Row],[sneto]]</f>
        <v>25</v>
      </c>
      <c r="Q1225" s="25">
        <v>37168.35</v>
      </c>
      <c r="R1225" s="48" t="str">
        <f>_xlfn.XLOOKUP(Tabla15[[#This Row],[cedula]],Tabla8[Numero Documento],Tabla8[Gen])</f>
        <v>F</v>
      </c>
      <c r="S1225" s="48" t="str">
        <f>_xlfn.XLOOKUP(Tabla15[[#This Row],[cedula]],Tabla8[Numero Documento],Tabla8[Lugar Funciones Codigo])</f>
        <v>01.83.06.00.02.00.01</v>
      </c>
    </row>
    <row r="1226" spans="1:19" hidden="1">
      <c r="A1226" s="48" t="s">
        <v>2539</v>
      </c>
      <c r="B1226" s="48" t="s">
        <v>1771</v>
      </c>
      <c r="C1226" s="48" t="s">
        <v>2570</v>
      </c>
      <c r="D1226" s="48" t="str">
        <f>Tabla15[[#This Row],[cedula]]&amp;Tabla15[[#This Row],[prog]]&amp;LEFT(Tabla15[[#This Row],[TIPO]],3)</f>
        <v>0480050567101FIJ</v>
      </c>
      <c r="E1226" s="48" t="s">
        <v>941</v>
      </c>
      <c r="F1226" s="48" t="s">
        <v>192</v>
      </c>
      <c r="G1226" s="48" t="s">
        <v>942</v>
      </c>
      <c r="H1226" s="48" t="s">
        <v>11</v>
      </c>
      <c r="I1226" s="73">
        <f>_xlfn.XLOOKUP(Tabla15[[#This Row],[cedula]],TCARRERA[CEDULA],TCARRERA[CATEGORIA DEL SERVIDOR],0)</f>
        <v>0</v>
      </c>
      <c r="J1226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226" s="48" t="str">
        <f>IF(ISTEXT(Tabla15[[#This Row],[CARRERA]]),Tabla15[[#This Row],[CARRERA]],Tabla15[[#This Row],[STATUS]])</f>
        <v>FIJO</v>
      </c>
      <c r="L1226" s="57">
        <v>35000</v>
      </c>
      <c r="M1226" s="61"/>
      <c r="N1226" s="57">
        <v>1064</v>
      </c>
      <c r="O1226" s="57">
        <v>1004.5</v>
      </c>
      <c r="P1226" s="25">
        <f>Tabla15[[#This Row],[sbruto]]-Tabla15[[#This Row],[ISR]]-Tabla15[[#This Row],[SFS]]-Tabla15[[#This Row],[AFP]]-Tabla15[[#This Row],[sneto]]</f>
        <v>25</v>
      </c>
      <c r="Q1226" s="25">
        <v>32906.5</v>
      </c>
      <c r="R1226" s="48" t="str">
        <f>_xlfn.XLOOKUP(Tabla15[[#This Row],[cedula]],Tabla8[Numero Documento],Tabla8[Gen])</f>
        <v>M</v>
      </c>
      <c r="S1226" s="48" t="str">
        <f>_xlfn.XLOOKUP(Tabla15[[#This Row],[cedula]],Tabla8[Numero Documento],Tabla8[Lugar Funciones Codigo])</f>
        <v>01.83.06.00.02.00.01</v>
      </c>
    </row>
    <row r="1227" spans="1:19">
      <c r="A1227" s="48" t="s">
        <v>2538</v>
      </c>
      <c r="B1227" s="48" t="s">
        <v>2911</v>
      </c>
      <c r="C1227" s="48" t="s">
        <v>2570</v>
      </c>
      <c r="D1227" s="48" t="str">
        <f>Tabla15[[#This Row],[cedula]]&amp;Tabla15[[#This Row],[prog]]&amp;LEFT(Tabla15[[#This Row],[TIPO]],3)</f>
        <v>0220001570501TEM</v>
      </c>
      <c r="E1227" s="48" t="s">
        <v>2910</v>
      </c>
      <c r="F1227" s="48" t="s">
        <v>983</v>
      </c>
      <c r="G1227" s="48" t="s">
        <v>942</v>
      </c>
      <c r="H1227" s="48" t="s">
        <v>2795</v>
      </c>
      <c r="I1227" s="73">
        <f>_xlfn.XLOOKUP(Tabla15[[#This Row],[cedula]],TCARRERA[CEDULA],TCARRERA[CATEGORIA DEL SERVIDOR],0)</f>
        <v>0</v>
      </c>
      <c r="J1227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48" t="str">
        <f>IF(ISTEXT(Tabla15[[#This Row],[CARRERA]]),Tabla15[[#This Row],[CARRERA]],Tabla15[[#This Row],[STATUS]])</f>
        <v>TEMPORALES</v>
      </c>
      <c r="L1227" s="57">
        <v>35000</v>
      </c>
      <c r="M1227" s="60"/>
      <c r="N1227" s="57">
        <v>1064</v>
      </c>
      <c r="O1227" s="57">
        <v>1004.5</v>
      </c>
      <c r="P1227" s="25">
        <f>Tabla15[[#This Row],[sbruto]]-Tabla15[[#This Row],[ISR]]-Tabla15[[#This Row],[SFS]]-Tabla15[[#This Row],[AFP]]-Tabla15[[#This Row],[sneto]]</f>
        <v>25</v>
      </c>
      <c r="Q1227" s="25">
        <v>32906.5</v>
      </c>
      <c r="R1227" s="48" t="str">
        <f>_xlfn.XLOOKUP(Tabla15[[#This Row],[cedula]],Tabla8[Numero Documento],Tabla8[Gen])</f>
        <v>F</v>
      </c>
      <c r="S1227" s="48" t="str">
        <f>_xlfn.XLOOKUP(Tabla15[[#This Row],[cedula]],Tabla8[Numero Documento],Tabla8[Lugar Funciones Codigo])</f>
        <v>01.83.06.00.02.00.01</v>
      </c>
    </row>
    <row r="1228" spans="1:19" hidden="1">
      <c r="A1228" s="48" t="s">
        <v>2539</v>
      </c>
      <c r="B1228" s="48" t="s">
        <v>1788</v>
      </c>
      <c r="C1228" s="48" t="s">
        <v>2570</v>
      </c>
      <c r="D1228" s="48" t="str">
        <f>Tabla15[[#This Row],[cedula]]&amp;Tabla15[[#This Row],[prog]]&amp;LEFT(Tabla15[[#This Row],[TIPO]],3)</f>
        <v>0480047644401FIJ</v>
      </c>
      <c r="E1228" s="48" t="s">
        <v>945</v>
      </c>
      <c r="F1228" s="48" t="s">
        <v>192</v>
      </c>
      <c r="G1228" s="48" t="s">
        <v>942</v>
      </c>
      <c r="H1228" s="48" t="s">
        <v>11</v>
      </c>
      <c r="I1228" s="73">
        <f>_xlfn.XLOOKUP(Tabla15[[#This Row],[cedula]],TCARRERA[CEDULA],TCARRERA[CATEGORIA DEL SERVIDOR],0)</f>
        <v>0</v>
      </c>
      <c r="J1228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228" s="48" t="str">
        <f>IF(ISTEXT(Tabla15[[#This Row],[CARRERA]]),Tabla15[[#This Row],[CARRERA]],Tabla15[[#This Row],[STATUS]])</f>
        <v>FIJO</v>
      </c>
      <c r="L1228" s="57">
        <v>35000</v>
      </c>
      <c r="M1228" s="61"/>
      <c r="N1228" s="57">
        <v>1064</v>
      </c>
      <c r="O1228" s="57">
        <v>1004.5</v>
      </c>
      <c r="P1228" s="25">
        <f>Tabla15[[#This Row],[sbruto]]-Tabla15[[#This Row],[ISR]]-Tabla15[[#This Row],[SFS]]-Tabla15[[#This Row],[AFP]]-Tabla15[[#This Row],[sneto]]</f>
        <v>25</v>
      </c>
      <c r="Q1228" s="25">
        <v>32906.5</v>
      </c>
      <c r="R1228" s="48" t="str">
        <f>_xlfn.XLOOKUP(Tabla15[[#This Row],[cedula]],Tabla8[Numero Documento],Tabla8[Gen])</f>
        <v>M</v>
      </c>
      <c r="S1228" s="48" t="str">
        <f>_xlfn.XLOOKUP(Tabla15[[#This Row],[cedula]],Tabla8[Numero Documento],Tabla8[Lugar Funciones Codigo])</f>
        <v>01.83.06.00.02.00.01</v>
      </c>
    </row>
    <row r="1229" spans="1:19">
      <c r="A1229" s="48" t="s">
        <v>2538</v>
      </c>
      <c r="B1229" s="48" t="s">
        <v>2951</v>
      </c>
      <c r="C1229" s="48" t="s">
        <v>2570</v>
      </c>
      <c r="D1229" s="48" t="str">
        <f>Tabla15[[#This Row],[cedula]]&amp;Tabla15[[#This Row],[prog]]&amp;LEFT(Tabla15[[#This Row],[TIPO]],3)</f>
        <v>0770006068901TEM</v>
      </c>
      <c r="E1229" s="48" t="s">
        <v>2950</v>
      </c>
      <c r="F1229" s="48" t="s">
        <v>983</v>
      </c>
      <c r="G1229" s="48" t="s">
        <v>942</v>
      </c>
      <c r="H1229" s="48" t="s">
        <v>2795</v>
      </c>
      <c r="I1229" s="73">
        <f>_xlfn.XLOOKUP(Tabla15[[#This Row],[cedula]],TCARRERA[CEDULA],TCARRERA[CATEGORIA DEL SERVIDOR],0)</f>
        <v>0</v>
      </c>
      <c r="J1229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9" s="48" t="str">
        <f>IF(ISTEXT(Tabla15[[#This Row],[CARRERA]]),Tabla15[[#This Row],[CARRERA]],Tabla15[[#This Row],[STATUS]])</f>
        <v>TEMPORALES</v>
      </c>
      <c r="L1229" s="57">
        <v>35000</v>
      </c>
      <c r="M1229" s="60"/>
      <c r="N1229" s="57">
        <v>1064</v>
      </c>
      <c r="O1229" s="57">
        <v>1004.5</v>
      </c>
      <c r="P1229" s="25">
        <f>Tabla15[[#This Row],[sbruto]]-Tabla15[[#This Row],[ISR]]-Tabla15[[#This Row],[SFS]]-Tabla15[[#This Row],[AFP]]-Tabla15[[#This Row],[sneto]]</f>
        <v>25</v>
      </c>
      <c r="Q1229" s="25">
        <v>32906.5</v>
      </c>
      <c r="R1229" s="48" t="str">
        <f>_xlfn.XLOOKUP(Tabla15[[#This Row],[cedula]],Tabla8[Numero Documento],Tabla8[Gen])</f>
        <v>F</v>
      </c>
      <c r="S1229" s="48" t="str">
        <f>_xlfn.XLOOKUP(Tabla15[[#This Row],[cedula]],Tabla8[Numero Documento],Tabla8[Lugar Funciones Codigo])</f>
        <v>01.83.06.00.02.00.01</v>
      </c>
    </row>
    <row r="1230" spans="1:19" hidden="1">
      <c r="A1230" s="48" t="s">
        <v>2539</v>
      </c>
      <c r="B1230" s="48" t="s">
        <v>1855</v>
      </c>
      <c r="C1230" s="48" t="s">
        <v>2570</v>
      </c>
      <c r="D1230" s="48" t="str">
        <f>Tabla15[[#This Row],[cedula]]&amp;Tabla15[[#This Row],[prog]]&amp;LEFT(Tabla15[[#This Row],[TIPO]],3)</f>
        <v>0470000533501FIJ</v>
      </c>
      <c r="E1230" s="48" t="s">
        <v>948</v>
      </c>
      <c r="F1230" s="48" t="s">
        <v>192</v>
      </c>
      <c r="G1230" s="48" t="s">
        <v>942</v>
      </c>
      <c r="H1230" s="48" t="s">
        <v>11</v>
      </c>
      <c r="I1230" s="73">
        <f>_xlfn.XLOOKUP(Tabla15[[#This Row],[cedula]],TCARRERA[CEDULA],TCARRERA[CATEGORIA DEL SERVIDOR],0)</f>
        <v>0</v>
      </c>
      <c r="J1230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230" s="48" t="str">
        <f>IF(ISTEXT(Tabla15[[#This Row],[CARRERA]]),Tabla15[[#This Row],[CARRERA]],Tabla15[[#This Row],[STATUS]])</f>
        <v>FIJO</v>
      </c>
      <c r="L1230" s="57">
        <v>35000</v>
      </c>
      <c r="M1230" s="57"/>
      <c r="N1230" s="57">
        <v>1064</v>
      </c>
      <c r="O1230" s="57">
        <v>1004.5</v>
      </c>
      <c r="P1230" s="25">
        <f>Tabla15[[#This Row],[sbruto]]-Tabla15[[#This Row],[ISR]]-Tabla15[[#This Row],[SFS]]-Tabla15[[#This Row],[AFP]]-Tabla15[[#This Row],[sneto]]</f>
        <v>25</v>
      </c>
      <c r="Q1230" s="25">
        <v>32906.5</v>
      </c>
      <c r="R1230" s="48" t="str">
        <f>_xlfn.XLOOKUP(Tabla15[[#This Row],[cedula]],Tabla8[Numero Documento],Tabla8[Gen])</f>
        <v>M</v>
      </c>
      <c r="S1230" s="48" t="str">
        <f>_xlfn.XLOOKUP(Tabla15[[#This Row],[cedula]],Tabla8[Numero Documento],Tabla8[Lugar Funciones Codigo])</f>
        <v>01.83.06.00.02.00.01</v>
      </c>
    </row>
    <row r="1231" spans="1:19" hidden="1">
      <c r="A1231" s="48" t="s">
        <v>2539</v>
      </c>
      <c r="B1231" s="48" t="s">
        <v>1911</v>
      </c>
      <c r="C1231" s="48" t="s">
        <v>2570</v>
      </c>
      <c r="D1231" s="48" t="str">
        <f>Tabla15[[#This Row],[cedula]]&amp;Tabla15[[#This Row],[prog]]&amp;LEFT(Tabla15[[#This Row],[TIPO]],3)</f>
        <v>0560081670501FIJ</v>
      </c>
      <c r="E1231" s="48" t="s">
        <v>949</v>
      </c>
      <c r="F1231" s="48" t="s">
        <v>192</v>
      </c>
      <c r="G1231" s="48" t="s">
        <v>942</v>
      </c>
      <c r="H1231" s="48" t="s">
        <v>11</v>
      </c>
      <c r="I1231" s="73">
        <f>_xlfn.XLOOKUP(Tabla15[[#This Row],[cedula]],TCARRERA[CEDULA],TCARRERA[CATEGORIA DEL SERVIDOR],0)</f>
        <v>0</v>
      </c>
      <c r="J1231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231" s="48" t="str">
        <f>IF(ISTEXT(Tabla15[[#This Row],[CARRERA]]),Tabla15[[#This Row],[CARRERA]],Tabla15[[#This Row],[STATUS]])</f>
        <v>FIJO</v>
      </c>
      <c r="L1231" s="57">
        <v>35000</v>
      </c>
      <c r="M1231" s="59"/>
      <c r="N1231" s="57">
        <v>1064</v>
      </c>
      <c r="O1231" s="57">
        <v>1004.5</v>
      </c>
      <c r="P1231" s="25">
        <f>Tabla15[[#This Row],[sbruto]]-Tabla15[[#This Row],[ISR]]-Tabla15[[#This Row],[SFS]]-Tabla15[[#This Row],[AFP]]-Tabla15[[#This Row],[sneto]]</f>
        <v>25</v>
      </c>
      <c r="Q1231" s="25">
        <v>32906.5</v>
      </c>
      <c r="R1231" s="48" t="str">
        <f>_xlfn.XLOOKUP(Tabla15[[#This Row],[cedula]],Tabla8[Numero Documento],Tabla8[Gen])</f>
        <v>M</v>
      </c>
      <c r="S1231" s="48" t="str">
        <f>_xlfn.XLOOKUP(Tabla15[[#This Row],[cedula]],Tabla8[Numero Documento],Tabla8[Lugar Funciones Codigo])</f>
        <v>01.83.06.00.02.00.01</v>
      </c>
    </row>
    <row r="1232" spans="1:19" hidden="1">
      <c r="A1232" s="48" t="s">
        <v>2539</v>
      </c>
      <c r="B1232" s="48" t="s">
        <v>1961</v>
      </c>
      <c r="C1232" s="48" t="s">
        <v>2570</v>
      </c>
      <c r="D1232" s="48" t="str">
        <f>Tabla15[[#This Row],[cedula]]&amp;Tabla15[[#This Row],[prog]]&amp;LEFT(Tabla15[[#This Row],[TIPO]],3)</f>
        <v>0560009595301FIJ</v>
      </c>
      <c r="E1232" s="48" t="s">
        <v>950</v>
      </c>
      <c r="F1232" s="48" t="s">
        <v>192</v>
      </c>
      <c r="G1232" s="48" t="s">
        <v>942</v>
      </c>
      <c r="H1232" s="48" t="s">
        <v>11</v>
      </c>
      <c r="I1232" s="73">
        <f>_xlfn.XLOOKUP(Tabla15[[#This Row],[cedula]],TCARRERA[CEDULA],TCARRERA[CATEGORIA DEL SERVIDOR],0)</f>
        <v>0</v>
      </c>
      <c r="J1232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232" s="48" t="str">
        <f>IF(ISTEXT(Tabla15[[#This Row],[CARRERA]]),Tabla15[[#This Row],[CARRERA]],Tabla15[[#This Row],[STATUS]])</f>
        <v>FIJO</v>
      </c>
      <c r="L1232" s="57">
        <v>35000</v>
      </c>
      <c r="M1232" s="61"/>
      <c r="N1232" s="57">
        <v>1064</v>
      </c>
      <c r="O1232" s="57">
        <v>1004.5</v>
      </c>
      <c r="P1232" s="25">
        <f>Tabla15[[#This Row],[sbruto]]-Tabla15[[#This Row],[ISR]]-Tabla15[[#This Row],[SFS]]-Tabla15[[#This Row],[AFP]]-Tabla15[[#This Row],[sneto]]</f>
        <v>19382.61</v>
      </c>
      <c r="Q1232" s="25">
        <v>13548.89</v>
      </c>
      <c r="R1232" s="48" t="str">
        <f>_xlfn.XLOOKUP(Tabla15[[#This Row],[cedula]],Tabla8[Numero Documento],Tabla8[Gen])</f>
        <v>M</v>
      </c>
      <c r="S1232" s="48" t="str">
        <f>_xlfn.XLOOKUP(Tabla15[[#This Row],[cedula]],Tabla8[Numero Documento],Tabla8[Lugar Funciones Codigo])</f>
        <v>01.83.06.00.02.00.01</v>
      </c>
    </row>
    <row r="1233" spans="1:19" hidden="1">
      <c r="A1233" s="48" t="s">
        <v>2539</v>
      </c>
      <c r="B1233" s="48" t="s">
        <v>1962</v>
      </c>
      <c r="C1233" s="48" t="s">
        <v>2570</v>
      </c>
      <c r="D1233" s="48" t="str">
        <f>Tabla15[[#This Row],[cedula]]&amp;Tabla15[[#This Row],[prog]]&amp;LEFT(Tabla15[[#This Row],[TIPO]],3)</f>
        <v>0480029792301FIJ</v>
      </c>
      <c r="E1233" s="48" t="s">
        <v>2765</v>
      </c>
      <c r="F1233" s="48" t="s">
        <v>192</v>
      </c>
      <c r="G1233" s="48" t="s">
        <v>942</v>
      </c>
      <c r="H1233" s="48" t="s">
        <v>11</v>
      </c>
      <c r="I1233" s="73">
        <f>_xlfn.XLOOKUP(Tabla15[[#This Row],[cedula]],TCARRERA[CEDULA],TCARRERA[CATEGORIA DEL SERVIDOR],0)</f>
        <v>0</v>
      </c>
      <c r="J1233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233" s="48" t="str">
        <f>IF(ISTEXT(Tabla15[[#This Row],[CARRERA]]),Tabla15[[#This Row],[CARRERA]],Tabla15[[#This Row],[STATUS]])</f>
        <v>FIJO</v>
      </c>
      <c r="L1233" s="57">
        <v>35000</v>
      </c>
      <c r="M1233" s="61"/>
      <c r="N1233" s="57">
        <v>1064</v>
      </c>
      <c r="O1233" s="57">
        <v>1004.5</v>
      </c>
      <c r="P1233" s="25">
        <f>Tabla15[[#This Row],[sbruto]]-Tabla15[[#This Row],[ISR]]-Tabla15[[#This Row],[SFS]]-Tabla15[[#This Row],[AFP]]-Tabla15[[#This Row],[sneto]]</f>
        <v>25</v>
      </c>
      <c r="Q1233" s="25">
        <v>32906.5</v>
      </c>
      <c r="R1233" s="48" t="str">
        <f>_xlfn.XLOOKUP(Tabla15[[#This Row],[cedula]],Tabla8[Numero Documento],Tabla8[Gen])</f>
        <v>M</v>
      </c>
      <c r="S1233" s="48" t="str">
        <f>_xlfn.XLOOKUP(Tabla15[[#This Row],[cedula]],Tabla8[Numero Documento],Tabla8[Lugar Funciones Codigo])</f>
        <v>01.83.06.00.02.00.01</v>
      </c>
    </row>
    <row r="1234" spans="1:19" hidden="1">
      <c r="A1234" s="48" t="s">
        <v>2539</v>
      </c>
      <c r="B1234" s="48" t="s">
        <v>1995</v>
      </c>
      <c r="C1234" s="48" t="s">
        <v>2570</v>
      </c>
      <c r="D1234" s="48" t="str">
        <f>Tabla15[[#This Row],[cedula]]&amp;Tabla15[[#This Row],[prog]]&amp;LEFT(Tabla15[[#This Row],[TIPO]],3)</f>
        <v>0470010918601FIJ</v>
      </c>
      <c r="E1234" s="48" t="s">
        <v>953</v>
      </c>
      <c r="F1234" s="48" t="s">
        <v>192</v>
      </c>
      <c r="G1234" s="48" t="s">
        <v>942</v>
      </c>
      <c r="H1234" s="48" t="s">
        <v>11</v>
      </c>
      <c r="I1234" s="73">
        <f>_xlfn.XLOOKUP(Tabla15[[#This Row],[cedula]],TCARRERA[CEDULA],TCARRERA[CATEGORIA DEL SERVIDOR],0)</f>
        <v>0</v>
      </c>
      <c r="J1234" s="48" t="str">
        <f>_xlfn.XLOOKUP(Tabla15[[#This Row],[nombre]],TNOMBRADOS[EMPLEADO],TNOMBRADOS[STATUS],_xlfn.XLOOKUP(Tabla15[[#This Row],[cargo]],Tabla612[CARGO],Tabla612[CATEGORIA DEL SERVIDOR],Tabla15[[#This Row],[TIPO]]))</f>
        <v>FIJO</v>
      </c>
      <c r="K1234" s="48" t="str">
        <f>IF(ISTEXT(Tabla15[[#This Row],[CARRERA]]),Tabla15[[#This Row],[CARRERA]],Tabla15[[#This Row],[STATUS]])</f>
        <v>FIJO</v>
      </c>
      <c r="L1234" s="57">
        <v>35000</v>
      </c>
      <c r="M1234" s="57"/>
      <c r="N1234" s="57">
        <v>1064</v>
      </c>
      <c r="O1234" s="57">
        <v>1004.5</v>
      </c>
      <c r="P1234" s="25">
        <f>Tabla15[[#This Row],[sbruto]]-Tabla15[[#This Row],[ISR]]-Tabla15[[#This Row],[SFS]]-Tabla15[[#This Row],[AFP]]-Tabla15[[#This Row],[sneto]]</f>
        <v>25</v>
      </c>
      <c r="Q1234" s="25">
        <v>32906.5</v>
      </c>
      <c r="R1234" s="48" t="str">
        <f>_xlfn.XLOOKUP(Tabla15[[#This Row],[cedula]],Tabla8[Numero Documento],Tabla8[Gen])</f>
        <v>M</v>
      </c>
      <c r="S1234" s="48" t="str">
        <f>_xlfn.XLOOKUP(Tabla15[[#This Row],[cedula]],Tabla8[Numero Documento],Tabla8[Lugar Funciones Codigo])</f>
        <v>01.83.06.00.02.00.01</v>
      </c>
    </row>
    <row r="1235" spans="1:19">
      <c r="A1235" s="48" t="s">
        <v>2538</v>
      </c>
      <c r="B1235" s="48" t="s">
        <v>3080</v>
      </c>
      <c r="C1235" s="48" t="s">
        <v>2570</v>
      </c>
      <c r="D1235" s="48" t="str">
        <f>Tabla15[[#This Row],[cedula]]&amp;Tabla15[[#This Row],[prog]]&amp;LEFT(Tabla15[[#This Row],[TIPO]],3)</f>
        <v>0280010648201TEM</v>
      </c>
      <c r="E1235" s="48" t="s">
        <v>3079</v>
      </c>
      <c r="F1235" s="48" t="s">
        <v>983</v>
      </c>
      <c r="G1235" s="48" t="s">
        <v>942</v>
      </c>
      <c r="H1235" s="48" t="s">
        <v>2795</v>
      </c>
      <c r="I1235" s="73">
        <f>_xlfn.XLOOKUP(Tabla15[[#This Row],[cedula]],TCARRERA[CEDULA],TCARRERA[CATEGORIA DEL SERVIDOR],0)</f>
        <v>0</v>
      </c>
      <c r="J1235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5" s="48" t="str">
        <f>IF(ISTEXT(Tabla15[[#This Row],[CARRERA]]),Tabla15[[#This Row],[CARRERA]],Tabla15[[#This Row],[STATUS]])</f>
        <v>TEMPORALES</v>
      </c>
      <c r="L1235" s="57">
        <v>31500</v>
      </c>
      <c r="M1235" s="59"/>
      <c r="N1235" s="57">
        <v>957.6</v>
      </c>
      <c r="O1235" s="57">
        <v>904.05</v>
      </c>
      <c r="P1235" s="25">
        <f>Tabla15[[#This Row],[sbruto]]-Tabla15[[#This Row],[ISR]]-Tabla15[[#This Row],[SFS]]-Tabla15[[#This Row],[AFP]]-Tabla15[[#This Row],[sneto]]</f>
        <v>25.000000000003638</v>
      </c>
      <c r="Q1235" s="25">
        <v>29613.35</v>
      </c>
      <c r="R1235" s="48" t="str">
        <f>_xlfn.XLOOKUP(Tabla15[[#This Row],[cedula]],Tabla8[Numero Documento],Tabla8[Gen])</f>
        <v>M</v>
      </c>
      <c r="S1235" s="48" t="str">
        <f>_xlfn.XLOOKUP(Tabla15[[#This Row],[cedula]],Tabla8[Numero Documento],Tabla8[Lugar Funciones Codigo])</f>
        <v>01.83.06.00.02.00.01</v>
      </c>
    </row>
    <row r="1236" spans="1:19">
      <c r="A1236" s="48" t="s">
        <v>2538</v>
      </c>
      <c r="B1236" s="48" t="s">
        <v>2298</v>
      </c>
      <c r="C1236" s="48" t="s">
        <v>2570</v>
      </c>
      <c r="D1236" s="48" t="str">
        <f>Tabla15[[#This Row],[cedula]]&amp;Tabla15[[#This Row],[prog]]&amp;LEFT(Tabla15[[#This Row],[TIPO]],3)</f>
        <v>0710004469701TEM</v>
      </c>
      <c r="E1236" s="48" t="s">
        <v>989</v>
      </c>
      <c r="F1236" s="48" t="s">
        <v>982</v>
      </c>
      <c r="G1236" s="48" t="s">
        <v>981</v>
      </c>
      <c r="H1236" s="48" t="s">
        <v>2795</v>
      </c>
      <c r="I1236" s="73">
        <f>_xlfn.XLOOKUP(Tabla15[[#This Row],[cedula]],TCARRERA[CEDULA],TCARRERA[CATEGORIA DEL SERVIDOR],0)</f>
        <v>0</v>
      </c>
      <c r="J1236" s="4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6" s="48" t="str">
        <f>IF(ISTEXT(Tabla15[[#This Row],[CARRERA]]),Tabla15[[#This Row],[CARRERA]],Tabla15[[#This Row],[STATUS]])</f>
        <v>TEMPORALES</v>
      </c>
      <c r="L1236" s="57">
        <v>40000</v>
      </c>
      <c r="M1236" s="61">
        <v>442.65</v>
      </c>
      <c r="N1236" s="60">
        <v>1216</v>
      </c>
      <c r="O1236" s="60">
        <v>1148</v>
      </c>
      <c r="P1236" s="25">
        <f>Tabla15[[#This Row],[sbruto]]-Tabla15[[#This Row],[ISR]]-Tabla15[[#This Row],[SFS]]-Tabla15[[#This Row],[AFP]]-Tabla15[[#This Row],[sneto]]</f>
        <v>25</v>
      </c>
      <c r="Q1236" s="25">
        <v>37168.35</v>
      </c>
      <c r="R1236" s="48" t="str">
        <f>_xlfn.XLOOKUP(Tabla15[[#This Row],[cedula]],Tabla8[Numero Documento],Tabla8[Gen])</f>
        <v>F</v>
      </c>
      <c r="S1236" s="48" t="str">
        <f>_xlfn.XLOOKUP(Tabla15[[#This Row],[cedula]],Tabla8[Numero Documento],Tabla8[Lugar Funciones Codigo])</f>
        <v>01.83.06.00.02.00.02</v>
      </c>
    </row>
  </sheetData>
  <phoneticPr fontId="11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89"/>
  <sheetViews>
    <sheetView topLeftCell="B7" workbookViewId="0"/>
  </sheetViews>
  <sheetFormatPr defaultColWidth="11.42578125" defaultRowHeight="15"/>
  <cols>
    <col min="1" max="1" width="46.7109375" style="26" customWidth="1"/>
    <col min="2" max="2" width="11.42578125" style="26"/>
    <col min="3" max="3" width="10.7109375" style="26" bestFit="1" customWidth="1"/>
    <col min="4" max="4" width="26.28515625" style="26" customWidth="1"/>
    <col min="5" max="5" width="24.7109375" style="26" customWidth="1"/>
    <col min="6" max="6" width="32.7109375" style="26" customWidth="1"/>
    <col min="7" max="7" width="13.140625" style="26" customWidth="1"/>
    <col min="8" max="8" width="49.140625" style="26" bestFit="1" customWidth="1"/>
    <col min="9" max="9" width="24.42578125" style="26" bestFit="1" customWidth="1"/>
    <col min="10" max="10" width="36.42578125" style="26" bestFit="1" customWidth="1"/>
    <col min="11" max="11" width="49.140625" style="26" bestFit="1" customWidth="1"/>
    <col min="12" max="12" width="36.42578125" style="26" bestFit="1" customWidth="1"/>
    <col min="13" max="14" width="11.42578125" style="26"/>
    <col min="15" max="15" width="53.28515625" style="26" bestFit="1" customWidth="1"/>
    <col min="16" max="16" width="23.28515625" style="26" bestFit="1" customWidth="1"/>
    <col min="17" max="16384" width="11.42578125" style="26"/>
  </cols>
  <sheetData>
    <row r="1" spans="1:17">
      <c r="A1" s="26" t="s">
        <v>1657</v>
      </c>
      <c r="B1" s="26" t="s">
        <v>2537</v>
      </c>
      <c r="E1" s="26" t="s">
        <v>2668</v>
      </c>
      <c r="F1" s="26" t="s">
        <v>2650</v>
      </c>
    </row>
    <row r="2" spans="1:17">
      <c r="A2" s="26" t="s">
        <v>2527</v>
      </c>
      <c r="B2" s="26" t="s">
        <v>2538</v>
      </c>
      <c r="E2" s="53" t="s">
        <v>2602</v>
      </c>
      <c r="F2" s="54" t="s">
        <v>2570</v>
      </c>
      <c r="G2" s="27"/>
    </row>
    <row r="3" spans="1:17">
      <c r="A3" s="26" t="s">
        <v>11</v>
      </c>
      <c r="B3" s="26" t="s">
        <v>2539</v>
      </c>
      <c r="E3" s="53" t="s">
        <v>2610</v>
      </c>
      <c r="F3" s="54" t="s">
        <v>2573</v>
      </c>
      <c r="G3" s="27"/>
    </row>
    <row r="4" spans="1:17">
      <c r="A4" s="26" t="s">
        <v>2535</v>
      </c>
      <c r="B4" s="26" t="s">
        <v>2540</v>
      </c>
      <c r="E4" s="53" t="s">
        <v>2639</v>
      </c>
      <c r="F4" s="54" t="s">
        <v>2574</v>
      </c>
      <c r="G4" s="27"/>
    </row>
    <row r="5" spans="1:17">
      <c r="A5" s="26" t="s">
        <v>2536</v>
      </c>
      <c r="B5" s="26" t="s">
        <v>2541</v>
      </c>
    </row>
    <row r="10" spans="1:17">
      <c r="A10" s="26" t="s">
        <v>1435</v>
      </c>
      <c r="B10" s="39" t="s">
        <v>878</v>
      </c>
      <c r="C10" s="39" t="s">
        <v>879</v>
      </c>
      <c r="E10" s="50" t="s">
        <v>2</v>
      </c>
      <c r="F10" s="50" t="s">
        <v>1512</v>
      </c>
      <c r="G10"/>
      <c r="H10" s="26" t="s">
        <v>2694</v>
      </c>
      <c r="I10" s="26" t="s">
        <v>2</v>
      </c>
      <c r="J10" s="26" t="s">
        <v>2695</v>
      </c>
      <c r="M10" s="35" t="s">
        <v>2</v>
      </c>
      <c r="N10" s="36" t="s">
        <v>2568</v>
      </c>
      <c r="Q10" s="26" t="s">
        <v>11</v>
      </c>
    </row>
    <row r="11" spans="1:17">
      <c r="A11" s="26" t="s">
        <v>1369</v>
      </c>
      <c r="B11" s="12">
        <v>44774</v>
      </c>
      <c r="C11" s="12">
        <v>44958</v>
      </c>
      <c r="E11" s="51" t="s">
        <v>298</v>
      </c>
      <c r="F11" s="51" t="s">
        <v>1741</v>
      </c>
      <c r="G11" s="51"/>
      <c r="H11" s="26" t="s">
        <v>858</v>
      </c>
      <c r="I11" s="26" t="s">
        <v>794</v>
      </c>
      <c r="J11" s="26" t="s">
        <v>648</v>
      </c>
      <c r="M11" s="34" t="s">
        <v>2662</v>
      </c>
      <c r="N11" s="33" t="s">
        <v>11</v>
      </c>
      <c r="Q11" s="26" t="s">
        <v>2795</v>
      </c>
    </row>
    <row r="12" spans="1:17">
      <c r="A12" s="26" t="s">
        <v>2888</v>
      </c>
      <c r="B12" s="12">
        <v>44896</v>
      </c>
      <c r="C12" s="12">
        <v>45078</v>
      </c>
      <c r="E12" s="22" t="s">
        <v>598</v>
      </c>
      <c r="F12" s="51" t="s">
        <v>1741</v>
      </c>
      <c r="G12" s="51"/>
      <c r="H12" s="26" t="s">
        <v>1611</v>
      </c>
      <c r="I12" s="26" t="s">
        <v>647</v>
      </c>
      <c r="J12" s="26" t="s">
        <v>144</v>
      </c>
      <c r="M12" s="32" t="s">
        <v>916</v>
      </c>
      <c r="N12" s="31" t="s">
        <v>11</v>
      </c>
      <c r="Q12" s="26" t="s">
        <v>2536</v>
      </c>
    </row>
    <row r="13" spans="1:17">
      <c r="A13" s="26" t="s">
        <v>2889</v>
      </c>
      <c r="B13" s="12">
        <v>44896</v>
      </c>
      <c r="C13" s="12">
        <v>45078</v>
      </c>
      <c r="E13" s="22" t="s">
        <v>10</v>
      </c>
      <c r="F13" s="51" t="s">
        <v>1741</v>
      </c>
      <c r="G13" s="51"/>
      <c r="H13" s="26" t="s">
        <v>1028</v>
      </c>
      <c r="I13" s="26" t="s">
        <v>794</v>
      </c>
      <c r="J13" s="26" t="s">
        <v>648</v>
      </c>
      <c r="M13" s="34" t="s">
        <v>32</v>
      </c>
      <c r="N13" s="33" t="s">
        <v>11</v>
      </c>
      <c r="Q13" s="26" t="s">
        <v>244</v>
      </c>
    </row>
    <row r="14" spans="1:17">
      <c r="A14" s="26" t="s">
        <v>2907</v>
      </c>
      <c r="B14" s="12">
        <v>44896</v>
      </c>
      <c r="C14" s="12">
        <v>45078</v>
      </c>
      <c r="E14" s="22" t="s">
        <v>1386</v>
      </c>
      <c r="F14" s="51" t="s">
        <v>1741</v>
      </c>
      <c r="G14" s="51"/>
      <c r="H14" s="26" t="s">
        <v>793</v>
      </c>
      <c r="I14" s="26" t="s">
        <v>794</v>
      </c>
      <c r="J14" s="26" t="s">
        <v>648</v>
      </c>
      <c r="M14" s="32" t="s">
        <v>129</v>
      </c>
      <c r="N14" s="31" t="s">
        <v>11</v>
      </c>
      <c r="Q14"/>
    </row>
    <row r="15" spans="1:17">
      <c r="A15" s="26" t="s">
        <v>1625</v>
      </c>
      <c r="B15" s="12" t="s">
        <v>3209</v>
      </c>
      <c r="C15" s="12">
        <v>45055</v>
      </c>
      <c r="E15" s="22" t="s">
        <v>214</v>
      </c>
      <c r="F15" s="51" t="s">
        <v>1741</v>
      </c>
      <c r="G15" s="51"/>
      <c r="H15" s="26" t="s">
        <v>3342</v>
      </c>
      <c r="I15" s="26" t="s">
        <v>1393</v>
      </c>
      <c r="J15" s="26" t="s">
        <v>648</v>
      </c>
      <c r="M15" s="34" t="s">
        <v>298</v>
      </c>
      <c r="N15" s="33" t="s">
        <v>1741</v>
      </c>
      <c r="Q15"/>
    </row>
    <row r="16" spans="1:17">
      <c r="A16" s="29" t="s">
        <v>2891</v>
      </c>
      <c r="B16" s="12" t="s">
        <v>3194</v>
      </c>
      <c r="C16" s="12">
        <v>45078</v>
      </c>
      <c r="E16" s="22" t="s">
        <v>8</v>
      </c>
      <c r="F16" s="51" t="s">
        <v>1741</v>
      </c>
      <c r="G16" s="51"/>
      <c r="H16" s="26" t="s">
        <v>1030</v>
      </c>
      <c r="I16" s="26" t="s">
        <v>794</v>
      </c>
      <c r="J16" s="26" t="s">
        <v>648</v>
      </c>
      <c r="M16" s="32" t="s">
        <v>100</v>
      </c>
      <c r="N16" s="31" t="s">
        <v>11</v>
      </c>
      <c r="Q16"/>
    </row>
    <row r="17" spans="1:17">
      <c r="A17" s="26" t="s">
        <v>1400</v>
      </c>
      <c r="B17" s="12">
        <v>44805</v>
      </c>
      <c r="C17" s="12">
        <v>44986</v>
      </c>
      <c r="E17" s="22" t="s">
        <v>127</v>
      </c>
      <c r="F17" s="51" t="s">
        <v>1741</v>
      </c>
      <c r="G17" s="51"/>
      <c r="H17" s="26" t="s">
        <v>856</v>
      </c>
      <c r="I17" s="26" t="s">
        <v>794</v>
      </c>
      <c r="J17" s="26" t="s">
        <v>648</v>
      </c>
      <c r="M17" s="34" t="s">
        <v>192</v>
      </c>
      <c r="N17" s="33" t="s">
        <v>11</v>
      </c>
      <c r="Q17"/>
    </row>
    <row r="18" spans="1:17">
      <c r="A18" s="26" t="s">
        <v>993</v>
      </c>
      <c r="B18" s="12" t="s">
        <v>3210</v>
      </c>
      <c r="C18" s="12">
        <v>45047</v>
      </c>
      <c r="E18" s="22" t="s">
        <v>42</v>
      </c>
      <c r="F18" s="51" t="s">
        <v>1741</v>
      </c>
      <c r="G18" s="51"/>
      <c r="H18" s="26" t="s">
        <v>520</v>
      </c>
      <c r="I18" s="26" t="s">
        <v>59</v>
      </c>
      <c r="J18" s="26" t="s">
        <v>648</v>
      </c>
      <c r="M18" s="32" t="s">
        <v>598</v>
      </c>
      <c r="N18" s="31" t="s">
        <v>1741</v>
      </c>
      <c r="Q18"/>
    </row>
    <row r="19" spans="1:17">
      <c r="A19" s="26" t="s">
        <v>2704</v>
      </c>
      <c r="B19" s="12" t="s">
        <v>3212</v>
      </c>
      <c r="C19" s="12">
        <v>45026</v>
      </c>
      <c r="E19" s="22" t="s">
        <v>674</v>
      </c>
      <c r="F19" s="51" t="s">
        <v>1741</v>
      </c>
      <c r="G19" s="51"/>
      <c r="H19" s="26" t="s">
        <v>1004</v>
      </c>
      <c r="I19" s="26" t="s">
        <v>1003</v>
      </c>
      <c r="J19" s="26" t="s">
        <v>648</v>
      </c>
      <c r="M19" s="34" t="s">
        <v>10</v>
      </c>
      <c r="N19" s="33" t="s">
        <v>1741</v>
      </c>
      <c r="Q19"/>
    </row>
    <row r="20" spans="1:17">
      <c r="A20" s="26" t="s">
        <v>1627</v>
      </c>
      <c r="B20" s="12" t="s">
        <v>3214</v>
      </c>
      <c r="C20" s="12">
        <v>45062</v>
      </c>
      <c r="E20" s="22" t="s">
        <v>132</v>
      </c>
      <c r="F20" s="51" t="s">
        <v>1741</v>
      </c>
      <c r="G20" s="51"/>
      <c r="H20" s="26" t="s">
        <v>2575</v>
      </c>
      <c r="I20" s="26" t="s">
        <v>358</v>
      </c>
      <c r="J20" s="26" t="s">
        <v>648</v>
      </c>
      <c r="M20" s="32" t="s">
        <v>55</v>
      </c>
      <c r="N20" s="31" t="s">
        <v>11</v>
      </c>
      <c r="Q20"/>
    </row>
    <row r="21" spans="1:17">
      <c r="A21" s="26" t="s">
        <v>1628</v>
      </c>
      <c r="B21" s="12" t="s">
        <v>3216</v>
      </c>
      <c r="C21" s="12">
        <v>45056</v>
      </c>
      <c r="E21" s="22" t="s">
        <v>902</v>
      </c>
      <c r="F21" s="51" t="s">
        <v>1741</v>
      </c>
      <c r="G21" s="51"/>
      <c r="H21" s="26" t="s">
        <v>1079</v>
      </c>
      <c r="I21" s="26" t="s">
        <v>59</v>
      </c>
      <c r="J21" s="26" t="s">
        <v>648</v>
      </c>
      <c r="M21" s="34" t="s">
        <v>360</v>
      </c>
      <c r="N21" s="33" t="s">
        <v>11</v>
      </c>
      <c r="Q21"/>
    </row>
    <row r="22" spans="1:17">
      <c r="A22" s="26" t="s">
        <v>2895</v>
      </c>
      <c r="B22" s="12" t="s">
        <v>3194</v>
      </c>
      <c r="C22" s="12">
        <v>45078</v>
      </c>
      <c r="E22" s="51" t="s">
        <v>30</v>
      </c>
      <c r="F22" s="51" t="s">
        <v>1741</v>
      </c>
      <c r="G22" s="51"/>
      <c r="H22" s="26" t="s">
        <v>646</v>
      </c>
      <c r="I22" s="26" t="s">
        <v>100</v>
      </c>
      <c r="J22" s="26" t="s">
        <v>144</v>
      </c>
      <c r="M22" s="32" t="s">
        <v>919</v>
      </c>
      <c r="N22" s="31" t="s">
        <v>11</v>
      </c>
      <c r="Q22"/>
    </row>
    <row r="23" spans="1:17">
      <c r="A23" s="26" t="s">
        <v>2897</v>
      </c>
      <c r="B23" s="12" t="s">
        <v>3194</v>
      </c>
      <c r="C23" s="12">
        <v>45078</v>
      </c>
      <c r="E23" s="51" t="s">
        <v>120</v>
      </c>
      <c r="F23" s="51" t="s">
        <v>1741</v>
      </c>
      <c r="G23" s="51"/>
      <c r="H23" s="26" t="s">
        <v>1681</v>
      </c>
      <c r="I23" s="26" t="s">
        <v>996</v>
      </c>
      <c r="J23" s="26" t="s">
        <v>144</v>
      </c>
      <c r="M23" s="34" t="s">
        <v>671</v>
      </c>
      <c r="N23" s="33" t="s">
        <v>11</v>
      </c>
      <c r="Q23"/>
    </row>
    <row r="24" spans="1:17">
      <c r="A24" s="26" t="s">
        <v>1514</v>
      </c>
      <c r="B24" s="12" t="s">
        <v>3194</v>
      </c>
      <c r="C24" s="12">
        <v>45078</v>
      </c>
      <c r="E24" s="51" t="s">
        <v>169</v>
      </c>
      <c r="F24" s="51" t="s">
        <v>1741</v>
      </c>
      <c r="G24" s="51"/>
      <c r="H24" s="26" t="s">
        <v>2766</v>
      </c>
      <c r="I24" s="26" t="s">
        <v>996</v>
      </c>
      <c r="J24" s="26" t="s">
        <v>144</v>
      </c>
      <c r="M24" s="34" t="s">
        <v>104</v>
      </c>
      <c r="N24" s="33" t="s">
        <v>11</v>
      </c>
      <c r="Q24"/>
    </row>
    <row r="25" spans="1:17">
      <c r="A25" s="26" t="s">
        <v>1629</v>
      </c>
      <c r="B25" s="12" t="s">
        <v>3198</v>
      </c>
      <c r="C25" s="12">
        <v>44986</v>
      </c>
      <c r="E25" s="51" t="s">
        <v>27</v>
      </c>
      <c r="F25" s="51" t="s">
        <v>1741</v>
      </c>
      <c r="G25" s="51"/>
      <c r="H25" s="26" t="s">
        <v>2785</v>
      </c>
      <c r="I25" s="26" t="s">
        <v>1434</v>
      </c>
      <c r="J25" s="26" t="s">
        <v>144</v>
      </c>
      <c r="M25" s="34" t="s">
        <v>1386</v>
      </c>
      <c r="N25" s="33" t="s">
        <v>1741</v>
      </c>
      <c r="Q25"/>
    </row>
    <row r="26" spans="1:17">
      <c r="A26" s="26" t="s">
        <v>2285</v>
      </c>
      <c r="B26" s="12" t="s">
        <v>3194</v>
      </c>
      <c r="C26" s="12">
        <v>45078</v>
      </c>
      <c r="E26" s="51" t="s">
        <v>402</v>
      </c>
      <c r="F26" s="51" t="s">
        <v>1741</v>
      </c>
      <c r="G26" s="51"/>
      <c r="H26" s="26" t="s">
        <v>2782</v>
      </c>
      <c r="I26" s="26" t="s">
        <v>647</v>
      </c>
      <c r="J26" s="26" t="s">
        <v>144</v>
      </c>
      <c r="M26" s="34" t="s">
        <v>8</v>
      </c>
      <c r="N26" s="33" t="s">
        <v>1741</v>
      </c>
      <c r="Q26"/>
    </row>
    <row r="27" spans="1:17">
      <c r="A27" s="26" t="s">
        <v>2899</v>
      </c>
      <c r="B27" s="12" t="s">
        <v>3194</v>
      </c>
      <c r="C27" s="12">
        <v>45078</v>
      </c>
      <c r="E27" s="51" t="s">
        <v>574</v>
      </c>
      <c r="F27" s="51" t="s">
        <v>1741</v>
      </c>
      <c r="G27" s="51"/>
      <c r="H27" s="26" t="s">
        <v>2628</v>
      </c>
      <c r="I27" s="26" t="s">
        <v>1434</v>
      </c>
      <c r="J27" s="26" t="s">
        <v>144</v>
      </c>
      <c r="M27" s="32" t="s">
        <v>214</v>
      </c>
      <c r="N27" s="31" t="s">
        <v>1741</v>
      </c>
      <c r="Q27"/>
    </row>
    <row r="28" spans="1:17">
      <c r="A28" s="26" t="s">
        <v>1630</v>
      </c>
      <c r="B28" s="12" t="s">
        <v>3194</v>
      </c>
      <c r="C28" s="12">
        <v>45078</v>
      </c>
      <c r="E28" s="51" t="s">
        <v>289</v>
      </c>
      <c r="F28" s="51" t="s">
        <v>1741</v>
      </c>
      <c r="G28" s="51"/>
      <c r="H28" s="26" t="s">
        <v>675</v>
      </c>
      <c r="I28" s="26" t="s">
        <v>656</v>
      </c>
      <c r="J28" s="26" t="s">
        <v>144</v>
      </c>
      <c r="M28" s="32" t="s">
        <v>15</v>
      </c>
      <c r="N28" s="31" t="s">
        <v>11</v>
      </c>
      <c r="Q28"/>
    </row>
    <row r="29" spans="1:17">
      <c r="A29" s="26" t="s">
        <v>1632</v>
      </c>
      <c r="B29" s="12" t="s">
        <v>3218</v>
      </c>
      <c r="C29" s="12">
        <v>45050</v>
      </c>
      <c r="E29" s="51" t="s">
        <v>287</v>
      </c>
      <c r="F29" s="51" t="s">
        <v>1741</v>
      </c>
      <c r="G29" s="51"/>
      <c r="H29" s="26" t="s">
        <v>1015</v>
      </c>
      <c r="I29" s="26" t="s">
        <v>647</v>
      </c>
      <c r="J29" s="26" t="s">
        <v>144</v>
      </c>
      <c r="M29" s="34" t="s">
        <v>127</v>
      </c>
      <c r="N29" s="33" t="s">
        <v>1741</v>
      </c>
      <c r="Q29"/>
    </row>
    <row r="30" spans="1:17">
      <c r="A30" s="26" t="s">
        <v>992</v>
      </c>
      <c r="B30" s="12" t="s">
        <v>3210</v>
      </c>
      <c r="C30" s="12">
        <v>45047</v>
      </c>
      <c r="E30" s="51" t="s">
        <v>22</v>
      </c>
      <c r="F30" s="51" t="s">
        <v>1741</v>
      </c>
      <c r="G30" s="51"/>
      <c r="H30" s="26" t="s">
        <v>1024</v>
      </c>
      <c r="I30" s="26" t="s">
        <v>647</v>
      </c>
      <c r="J30" s="26" t="s">
        <v>144</v>
      </c>
      <c r="M30" s="32" t="s">
        <v>42</v>
      </c>
      <c r="N30" s="31" t="s">
        <v>1741</v>
      </c>
      <c r="Q30"/>
    </row>
    <row r="31" spans="1:17">
      <c r="A31" s="26" t="s">
        <v>1633</v>
      </c>
      <c r="B31" s="12" t="s">
        <v>3194</v>
      </c>
      <c r="C31" s="12">
        <v>45078</v>
      </c>
      <c r="E31" s="51" t="s">
        <v>734</v>
      </c>
      <c r="F31" s="51" t="s">
        <v>1741</v>
      </c>
      <c r="G31" s="51"/>
      <c r="H31" s="26" t="s">
        <v>952</v>
      </c>
      <c r="I31" s="26" t="s">
        <v>10</v>
      </c>
      <c r="J31" s="26" t="s">
        <v>144</v>
      </c>
      <c r="M31" s="34" t="s">
        <v>674</v>
      </c>
      <c r="N31" s="33" t="s">
        <v>1741</v>
      </c>
      <c r="Q31"/>
    </row>
    <row r="32" spans="1:17">
      <c r="A32" s="26" t="s">
        <v>991</v>
      </c>
      <c r="B32" s="12" t="s">
        <v>3210</v>
      </c>
      <c r="C32" s="12">
        <v>45047</v>
      </c>
      <c r="E32" s="51" t="s">
        <v>391</v>
      </c>
      <c r="F32" s="51" t="s">
        <v>1741</v>
      </c>
      <c r="G32" s="51"/>
      <c r="H32" s="26" t="s">
        <v>1390</v>
      </c>
      <c r="I32" s="26" t="s">
        <v>10</v>
      </c>
      <c r="J32" s="26" t="s">
        <v>144</v>
      </c>
      <c r="M32" s="32" t="s">
        <v>369</v>
      </c>
      <c r="N32" s="31" t="s">
        <v>11</v>
      </c>
      <c r="Q32"/>
    </row>
    <row r="33" spans="1:17">
      <c r="A33" s="26" t="s">
        <v>1582</v>
      </c>
      <c r="B33" s="12" t="s">
        <v>3194</v>
      </c>
      <c r="C33" s="12">
        <v>45078</v>
      </c>
      <c r="E33" s="51" t="s">
        <v>110</v>
      </c>
      <c r="F33" s="51" t="s">
        <v>1741</v>
      </c>
      <c r="G33" s="51"/>
      <c r="H33" s="26" t="s">
        <v>1610</v>
      </c>
      <c r="I33" s="26" t="s">
        <v>1434</v>
      </c>
      <c r="J33" s="26" t="s">
        <v>144</v>
      </c>
      <c r="M33" s="32" t="s">
        <v>246</v>
      </c>
      <c r="N33" s="31" t="s">
        <v>11</v>
      </c>
      <c r="Q33"/>
    </row>
    <row r="34" spans="1:17">
      <c r="A34" s="26" t="s">
        <v>1401</v>
      </c>
      <c r="B34" s="12">
        <v>44805</v>
      </c>
      <c r="C34" s="12">
        <v>44986</v>
      </c>
      <c r="E34" s="51" t="s">
        <v>95</v>
      </c>
      <c r="F34" s="51" t="s">
        <v>1741</v>
      </c>
      <c r="G34" s="51"/>
      <c r="H34" s="26" t="s">
        <v>997</v>
      </c>
      <c r="I34" s="26" t="s">
        <v>996</v>
      </c>
      <c r="J34" s="26" t="s">
        <v>144</v>
      </c>
      <c r="M34" s="34" t="s">
        <v>645</v>
      </c>
      <c r="N34" s="33" t="s">
        <v>11</v>
      </c>
      <c r="Q34"/>
    </row>
    <row r="35" spans="1:17">
      <c r="A35" s="26" t="s">
        <v>1370</v>
      </c>
      <c r="B35" s="12">
        <v>44774</v>
      </c>
      <c r="C35" s="12">
        <v>44958</v>
      </c>
      <c r="E35" s="22" t="s">
        <v>347</v>
      </c>
      <c r="F35" s="51" t="s">
        <v>1741</v>
      </c>
      <c r="G35" s="51"/>
      <c r="H35" s="26" t="s">
        <v>1682</v>
      </c>
      <c r="I35" s="26" t="s">
        <v>996</v>
      </c>
      <c r="J35" s="26" t="s">
        <v>144</v>
      </c>
      <c r="M35" s="34" t="s">
        <v>652</v>
      </c>
      <c r="N35" s="33" t="s">
        <v>11</v>
      </c>
      <c r="Q35"/>
    </row>
    <row r="36" spans="1:17">
      <c r="A36" s="26" t="s">
        <v>1402</v>
      </c>
      <c r="B36" s="12">
        <v>44805</v>
      </c>
      <c r="C36" s="12">
        <v>44986</v>
      </c>
      <c r="E36" s="51" t="s">
        <v>1043</v>
      </c>
      <c r="F36" s="51" t="s">
        <v>1741</v>
      </c>
      <c r="G36" s="51"/>
      <c r="H36" s="26" t="s">
        <v>2845</v>
      </c>
      <c r="I36" s="26" t="s">
        <v>1434</v>
      </c>
      <c r="J36" s="26" t="s">
        <v>144</v>
      </c>
      <c r="M36" s="32" t="s">
        <v>138</v>
      </c>
      <c r="N36" s="31" t="s">
        <v>11</v>
      </c>
      <c r="Q36"/>
    </row>
    <row r="37" spans="1:17">
      <c r="A37" s="26" t="s">
        <v>2901</v>
      </c>
      <c r="B37" s="12">
        <v>44896</v>
      </c>
      <c r="C37" s="12">
        <v>45078</v>
      </c>
      <c r="E37" s="22" t="s">
        <v>383</v>
      </c>
      <c r="F37" s="51" t="s">
        <v>1741</v>
      </c>
      <c r="G37" s="51"/>
      <c r="H37" s="26" t="s">
        <v>3283</v>
      </c>
      <c r="I37" s="26" t="s">
        <v>1434</v>
      </c>
      <c r="J37" s="26" t="s">
        <v>144</v>
      </c>
      <c r="M37" s="32" t="s">
        <v>82</v>
      </c>
      <c r="N37" s="31" t="s">
        <v>11</v>
      </c>
      <c r="Q37"/>
    </row>
    <row r="38" spans="1:17">
      <c r="A38" s="26" t="s">
        <v>990</v>
      </c>
      <c r="B38" s="12" t="s">
        <v>3210</v>
      </c>
      <c r="C38" s="12">
        <v>45047</v>
      </c>
      <c r="E38" s="51" t="s">
        <v>655</v>
      </c>
      <c r="F38" s="51" t="s">
        <v>1741</v>
      </c>
      <c r="G38" s="51"/>
      <c r="H38" s="26" t="s">
        <v>2863</v>
      </c>
      <c r="I38" s="26" t="s">
        <v>1434</v>
      </c>
      <c r="J38" s="26" t="s">
        <v>144</v>
      </c>
      <c r="M38" s="34" t="s">
        <v>907</v>
      </c>
      <c r="N38" s="33" t="s">
        <v>11</v>
      </c>
      <c r="Q38"/>
    </row>
    <row r="39" spans="1:17">
      <c r="A39" s="26" t="s">
        <v>1403</v>
      </c>
      <c r="B39" s="12">
        <v>44805</v>
      </c>
      <c r="C39" s="12">
        <v>44986</v>
      </c>
      <c r="E39" s="51" t="s">
        <v>422</v>
      </c>
      <c r="F39" s="51" t="s">
        <v>1741</v>
      </c>
      <c r="G39" s="51"/>
      <c r="M39" s="32" t="s">
        <v>184</v>
      </c>
      <c r="N39" s="31" t="s">
        <v>11</v>
      </c>
      <c r="Q39"/>
    </row>
    <row r="40" spans="1:17">
      <c r="A40" s="29" t="s">
        <v>2903</v>
      </c>
      <c r="B40" s="12">
        <v>44896</v>
      </c>
      <c r="C40" s="12">
        <v>45078</v>
      </c>
      <c r="E40"/>
      <c r="F40"/>
      <c r="G40" s="51"/>
      <c r="M40" s="32" t="s">
        <v>1063</v>
      </c>
      <c r="N40" s="31" t="s">
        <v>11</v>
      </c>
      <c r="Q40"/>
    </row>
    <row r="41" spans="1:17">
      <c r="A41" s="26" t="s">
        <v>2706</v>
      </c>
      <c r="B41" s="12">
        <v>44844</v>
      </c>
      <c r="C41" s="12">
        <v>45026</v>
      </c>
      <c r="E41"/>
      <c r="F41"/>
      <c r="G41" s="51"/>
      <c r="M41" s="32" t="s">
        <v>132</v>
      </c>
      <c r="N41" s="31" t="s">
        <v>1741</v>
      </c>
      <c r="Q41"/>
    </row>
    <row r="42" spans="1:17">
      <c r="A42" s="26" t="s">
        <v>1671</v>
      </c>
      <c r="B42" s="12" t="s">
        <v>3210</v>
      </c>
      <c r="C42" s="12">
        <v>45047</v>
      </c>
      <c r="E42"/>
      <c r="F42"/>
      <c r="G42" s="51"/>
      <c r="M42" s="34" t="s">
        <v>172</v>
      </c>
      <c r="N42" s="33" t="s">
        <v>11</v>
      </c>
      <c r="Q42"/>
    </row>
    <row r="43" spans="1:17">
      <c r="A43" s="26" t="s">
        <v>2910</v>
      </c>
      <c r="B43" s="12" t="s">
        <v>3194</v>
      </c>
      <c r="C43" s="12">
        <v>45078</v>
      </c>
      <c r="E43"/>
      <c r="F43"/>
      <c r="G43" s="51"/>
      <c r="M43" s="32" t="s">
        <v>147</v>
      </c>
      <c r="N43" s="31" t="s">
        <v>11</v>
      </c>
      <c r="Q43"/>
    </row>
    <row r="44" spans="1:17">
      <c r="A44" s="26" t="s">
        <v>2893</v>
      </c>
      <c r="B44" s="12" t="s">
        <v>3194</v>
      </c>
      <c r="C44" s="12">
        <v>45078</v>
      </c>
      <c r="E44"/>
      <c r="F44"/>
      <c r="G44" s="51"/>
      <c r="M44" s="34" t="s">
        <v>160</v>
      </c>
      <c r="N44" s="33" t="s">
        <v>11</v>
      </c>
      <c r="Q44"/>
    </row>
    <row r="45" spans="1:17">
      <c r="A45" s="26" t="s">
        <v>2905</v>
      </c>
      <c r="B45" s="12" t="s">
        <v>3194</v>
      </c>
      <c r="C45" s="12">
        <v>45078</v>
      </c>
      <c r="E45"/>
      <c r="F45"/>
      <c r="G45" s="51"/>
      <c r="M45" s="32" t="s">
        <v>145</v>
      </c>
      <c r="N45" s="31" t="s">
        <v>11</v>
      </c>
      <c r="Q45"/>
    </row>
    <row r="46" spans="1:17">
      <c r="A46" s="26" t="s">
        <v>1728</v>
      </c>
      <c r="B46" s="12" t="s">
        <v>3219</v>
      </c>
      <c r="C46" s="12">
        <v>44974</v>
      </c>
      <c r="E46"/>
      <c r="F46"/>
      <c r="G46" s="51"/>
      <c r="M46" s="32" t="s">
        <v>163</v>
      </c>
      <c r="N46" s="31" t="s">
        <v>11</v>
      </c>
      <c r="Q46"/>
    </row>
    <row r="47" spans="1:17">
      <c r="A47" s="26" t="s">
        <v>2912</v>
      </c>
      <c r="B47" s="12" t="s">
        <v>3194</v>
      </c>
      <c r="C47" s="12">
        <v>45078</v>
      </c>
      <c r="E47"/>
      <c r="F47"/>
      <c r="G47" s="51"/>
      <c r="M47" s="32" t="s">
        <v>153</v>
      </c>
      <c r="N47" s="31" t="s">
        <v>11</v>
      </c>
      <c r="Q47"/>
    </row>
    <row r="48" spans="1:17">
      <c r="A48" s="26" t="s">
        <v>2914</v>
      </c>
      <c r="B48" s="12" t="s">
        <v>3194</v>
      </c>
      <c r="C48" s="12">
        <v>45078</v>
      </c>
      <c r="E48"/>
      <c r="F48"/>
      <c r="G48" s="51"/>
      <c r="M48" s="32" t="s">
        <v>143</v>
      </c>
      <c r="N48" s="31" t="s">
        <v>11</v>
      </c>
      <c r="Q48"/>
    </row>
    <row r="49" spans="1:17">
      <c r="A49" s="26" t="s">
        <v>1404</v>
      </c>
      <c r="B49" s="12">
        <v>44805</v>
      </c>
      <c r="C49" s="12">
        <v>44986</v>
      </c>
      <c r="E49"/>
      <c r="F49"/>
      <c r="G49" s="51"/>
      <c r="M49" s="34" t="s">
        <v>149</v>
      </c>
      <c r="N49" s="33" t="s">
        <v>11</v>
      </c>
      <c r="Q49"/>
    </row>
    <row r="50" spans="1:17">
      <c r="A50" s="26" t="s">
        <v>1405</v>
      </c>
      <c r="B50" s="12" t="s">
        <v>3198</v>
      </c>
      <c r="C50" s="12">
        <v>44986</v>
      </c>
      <c r="E50"/>
      <c r="F50"/>
      <c r="G50" s="51"/>
      <c r="M50" s="32" t="s">
        <v>921</v>
      </c>
      <c r="N50" s="31" t="s">
        <v>11</v>
      </c>
      <c r="Q50"/>
    </row>
    <row r="51" spans="1:17">
      <c r="A51" s="26" t="s">
        <v>3187</v>
      </c>
      <c r="B51" s="12" t="s">
        <v>3194</v>
      </c>
      <c r="C51" s="12">
        <v>45078</v>
      </c>
      <c r="E51"/>
      <c r="F51"/>
      <c r="G51" s="51"/>
      <c r="M51" s="34" t="s">
        <v>228</v>
      </c>
      <c r="N51" s="33" t="s">
        <v>11</v>
      </c>
      <c r="Q51"/>
    </row>
    <row r="52" spans="1:17">
      <c r="A52" s="26" t="s">
        <v>2919</v>
      </c>
      <c r="B52" s="12" t="s">
        <v>3194</v>
      </c>
      <c r="C52" s="12">
        <v>45078</v>
      </c>
      <c r="E52"/>
      <c r="F52"/>
      <c r="G52" s="51"/>
      <c r="M52" s="34" t="s">
        <v>263</v>
      </c>
      <c r="N52" s="33" t="s">
        <v>11</v>
      </c>
      <c r="Q52"/>
    </row>
    <row r="53" spans="1:17">
      <c r="A53" s="26" t="s">
        <v>2796</v>
      </c>
      <c r="B53" s="12" t="s">
        <v>3210</v>
      </c>
      <c r="C53" s="12">
        <v>45047</v>
      </c>
      <c r="E53"/>
      <c r="F53"/>
      <c r="G53" s="51"/>
      <c r="M53" s="32" t="s">
        <v>683</v>
      </c>
      <c r="N53" s="31" t="s">
        <v>11</v>
      </c>
      <c r="Q53"/>
    </row>
    <row r="54" spans="1:17">
      <c r="A54" s="26" t="s">
        <v>989</v>
      </c>
      <c r="B54" s="12" t="s">
        <v>3210</v>
      </c>
      <c r="C54" s="12">
        <v>45047</v>
      </c>
      <c r="E54"/>
      <c r="F54"/>
      <c r="G54" s="51"/>
      <c r="M54" s="34" t="s">
        <v>154</v>
      </c>
      <c r="N54" s="33" t="s">
        <v>11</v>
      </c>
      <c r="Q54"/>
    </row>
    <row r="55" spans="1:17">
      <c r="A55" s="26" t="s">
        <v>2923</v>
      </c>
      <c r="B55" s="12" t="s">
        <v>3194</v>
      </c>
      <c r="C55" s="12">
        <v>45078</v>
      </c>
      <c r="E55"/>
      <c r="F55"/>
      <c r="G55" s="51"/>
      <c r="M55" s="32" t="s">
        <v>695</v>
      </c>
      <c r="N55" s="31" t="s">
        <v>11</v>
      </c>
      <c r="Q55"/>
    </row>
    <row r="56" spans="1:17">
      <c r="A56" s="26" t="s">
        <v>2920</v>
      </c>
      <c r="B56" s="12" t="s">
        <v>3194</v>
      </c>
      <c r="C56" s="12">
        <v>45078</v>
      </c>
      <c r="E56"/>
      <c r="F56"/>
      <c r="G56" s="51"/>
      <c r="M56" s="34" t="s">
        <v>902</v>
      </c>
      <c r="N56" s="33" t="s">
        <v>1741</v>
      </c>
      <c r="Q56"/>
    </row>
    <row r="57" spans="1:17">
      <c r="A57" s="26" t="s">
        <v>2921</v>
      </c>
      <c r="B57" s="12" t="s">
        <v>3194</v>
      </c>
      <c r="C57" s="12">
        <v>45078</v>
      </c>
      <c r="E57"/>
      <c r="F57"/>
      <c r="G57" s="51"/>
      <c r="M57" s="34" t="s">
        <v>360</v>
      </c>
      <c r="N57" s="33" t="s">
        <v>1741</v>
      </c>
      <c r="Q57"/>
    </row>
    <row r="58" spans="1:17">
      <c r="A58" s="26" t="s">
        <v>1634</v>
      </c>
      <c r="B58" s="12" t="s">
        <v>3194</v>
      </c>
      <c r="C58" s="12">
        <v>45078</v>
      </c>
      <c r="E58"/>
      <c r="F58"/>
      <c r="G58" s="51"/>
      <c r="M58" s="34" t="s">
        <v>120</v>
      </c>
      <c r="N58" s="33" t="s">
        <v>1741</v>
      </c>
      <c r="Q58"/>
    </row>
    <row r="59" spans="1:17">
      <c r="A59" s="26" t="s">
        <v>2300</v>
      </c>
      <c r="B59" s="12" t="s">
        <v>3194</v>
      </c>
      <c r="C59" s="12">
        <v>45078</v>
      </c>
      <c r="E59"/>
      <c r="F59"/>
      <c r="G59" s="51"/>
      <c r="M59" s="32" t="s">
        <v>169</v>
      </c>
      <c r="N59" s="31" t="s">
        <v>1741</v>
      </c>
      <c r="Q59"/>
    </row>
    <row r="60" spans="1:17">
      <c r="A60" s="26" t="s">
        <v>1541</v>
      </c>
      <c r="B60" s="12" t="s">
        <v>3194</v>
      </c>
      <c r="C60" s="12">
        <v>45078</v>
      </c>
      <c r="E60"/>
      <c r="F60"/>
      <c r="G60" s="51"/>
      <c r="M60" s="34" t="s">
        <v>30</v>
      </c>
      <c r="N60" s="33" t="s">
        <v>1741</v>
      </c>
      <c r="Q60"/>
    </row>
    <row r="61" spans="1:17">
      <c r="A61" s="26" t="s">
        <v>1371</v>
      </c>
      <c r="B61" s="12">
        <v>44774</v>
      </c>
      <c r="C61" s="12">
        <v>44958</v>
      </c>
      <c r="E61"/>
      <c r="F61"/>
      <c r="G61" s="51"/>
      <c r="M61" s="32" t="s">
        <v>27</v>
      </c>
      <c r="N61" s="31" t="s">
        <v>1741</v>
      </c>
      <c r="Q61"/>
    </row>
    <row r="62" spans="1:17">
      <c r="A62" s="26" t="s">
        <v>2698</v>
      </c>
      <c r="B62" s="12">
        <v>44844</v>
      </c>
      <c r="C62" s="12">
        <v>45026</v>
      </c>
      <c r="E62"/>
      <c r="F62"/>
      <c r="G62" s="51"/>
      <c r="M62" s="34" t="s">
        <v>402</v>
      </c>
      <c r="N62" s="33" t="s">
        <v>1741</v>
      </c>
      <c r="Q62"/>
    </row>
    <row r="63" spans="1:17">
      <c r="A63" s="26" t="s">
        <v>2825</v>
      </c>
      <c r="B63" s="12" t="s">
        <v>3220</v>
      </c>
      <c r="C63" s="12">
        <v>45035</v>
      </c>
      <c r="E63"/>
      <c r="F63"/>
      <c r="G63" s="51"/>
      <c r="M63" s="32" t="s">
        <v>256</v>
      </c>
      <c r="N63" s="31" t="s">
        <v>11</v>
      </c>
      <c r="Q63"/>
    </row>
    <row r="64" spans="1:17">
      <c r="A64" s="26" t="s">
        <v>2925</v>
      </c>
      <c r="B64" s="12" t="s">
        <v>3194</v>
      </c>
      <c r="C64" s="12">
        <v>45078</v>
      </c>
      <c r="E64"/>
      <c r="F64"/>
      <c r="G64" s="51"/>
      <c r="M64" s="34" t="s">
        <v>1521</v>
      </c>
      <c r="N64" s="33" t="s">
        <v>11</v>
      </c>
      <c r="Q64"/>
    </row>
    <row r="65" spans="1:17">
      <c r="A65" s="26" t="s">
        <v>2927</v>
      </c>
      <c r="B65" s="12" t="s">
        <v>3194</v>
      </c>
      <c r="C65" s="12">
        <v>45078</v>
      </c>
      <c r="E65"/>
      <c r="F65"/>
      <c r="G65" s="51"/>
      <c r="M65" s="32" t="s">
        <v>574</v>
      </c>
      <c r="N65" s="31" t="s">
        <v>1741</v>
      </c>
      <c r="Q65"/>
    </row>
    <row r="66" spans="1:17">
      <c r="A66" s="26" t="s">
        <v>1083</v>
      </c>
      <c r="B66" s="12" t="s">
        <v>3210</v>
      </c>
      <c r="C66" s="12">
        <v>45047</v>
      </c>
      <c r="E66"/>
      <c r="F66"/>
      <c r="G66" s="51"/>
      <c r="M66" s="34" t="s">
        <v>1702</v>
      </c>
      <c r="N66" s="33" t="s">
        <v>11</v>
      </c>
      <c r="Q66"/>
    </row>
    <row r="67" spans="1:17">
      <c r="A67" s="26" t="s">
        <v>1406</v>
      </c>
      <c r="B67" s="12">
        <v>44805</v>
      </c>
      <c r="C67" s="12">
        <v>44986</v>
      </c>
      <c r="E67"/>
      <c r="F67"/>
      <c r="G67" s="51"/>
      <c r="M67" s="32" t="s">
        <v>235</v>
      </c>
      <c r="N67" s="31" t="s">
        <v>11</v>
      </c>
      <c r="Q67"/>
    </row>
    <row r="68" spans="1:17">
      <c r="A68" s="26" t="s">
        <v>881</v>
      </c>
      <c r="B68" s="12" t="s">
        <v>3221</v>
      </c>
      <c r="C68" s="12">
        <v>45017</v>
      </c>
      <c r="E68"/>
      <c r="F68"/>
      <c r="G68" s="51"/>
      <c r="M68" s="34" t="s">
        <v>238</v>
      </c>
      <c r="N68" s="33" t="s">
        <v>11</v>
      </c>
      <c r="Q68"/>
    </row>
    <row r="69" spans="1:17">
      <c r="A69" s="26" t="s">
        <v>2929</v>
      </c>
      <c r="B69" s="12" t="s">
        <v>3194</v>
      </c>
      <c r="C69" s="12">
        <v>45078</v>
      </c>
      <c r="E69"/>
      <c r="F69"/>
      <c r="G69" s="51"/>
      <c r="M69" s="32" t="s">
        <v>254</v>
      </c>
      <c r="N69" s="31" t="s">
        <v>11</v>
      </c>
      <c r="Q69"/>
    </row>
    <row r="70" spans="1:17">
      <c r="A70" s="26" t="s">
        <v>2800</v>
      </c>
      <c r="B70" s="12" t="s">
        <v>3210</v>
      </c>
      <c r="C70" s="12">
        <v>45047</v>
      </c>
      <c r="E70"/>
      <c r="F70"/>
      <c r="G70" s="51"/>
      <c r="M70" s="34" t="s">
        <v>2660</v>
      </c>
      <c r="N70" s="33" t="s">
        <v>11</v>
      </c>
      <c r="Q70"/>
    </row>
    <row r="71" spans="1:17">
      <c r="A71" s="26" t="s">
        <v>2931</v>
      </c>
      <c r="B71" s="12" t="s">
        <v>3194</v>
      </c>
      <c r="C71" s="12">
        <v>45078</v>
      </c>
      <c r="E71"/>
      <c r="F71"/>
      <c r="G71" s="51"/>
      <c r="M71" s="34" t="s">
        <v>205</v>
      </c>
      <c r="N71" s="33" t="s">
        <v>11</v>
      </c>
      <c r="Q71"/>
    </row>
    <row r="72" spans="1:17">
      <c r="A72" s="29" t="s">
        <v>3203</v>
      </c>
      <c r="B72" s="12" t="s">
        <v>3196</v>
      </c>
      <c r="C72" s="12">
        <v>44958</v>
      </c>
      <c r="E72"/>
      <c r="F72"/>
      <c r="G72" s="51"/>
      <c r="M72" s="32" t="s">
        <v>289</v>
      </c>
      <c r="N72" s="31" t="s">
        <v>1741</v>
      </c>
      <c r="Q72"/>
    </row>
    <row r="73" spans="1:17">
      <c r="A73" s="29" t="s">
        <v>1635</v>
      </c>
      <c r="B73" s="12" t="s">
        <v>3223</v>
      </c>
      <c r="C73" s="12">
        <v>45066</v>
      </c>
      <c r="E73"/>
      <c r="F73"/>
      <c r="G73" s="51"/>
      <c r="M73" s="34" t="s">
        <v>287</v>
      </c>
      <c r="N73" s="33" t="s">
        <v>1741</v>
      </c>
      <c r="Q73"/>
    </row>
    <row r="74" spans="1:17">
      <c r="A74" s="29" t="s">
        <v>2933</v>
      </c>
      <c r="B74" s="12" t="s">
        <v>3194</v>
      </c>
      <c r="C74" s="12">
        <v>45078</v>
      </c>
      <c r="E74"/>
      <c r="F74"/>
      <c r="G74" s="51"/>
      <c r="M74" s="32" t="s">
        <v>285</v>
      </c>
      <c r="N74" s="31" t="s">
        <v>11</v>
      </c>
      <c r="Q74"/>
    </row>
    <row r="75" spans="1:17">
      <c r="A75" s="26" t="s">
        <v>1749</v>
      </c>
      <c r="B75" s="12" t="s">
        <v>3210</v>
      </c>
      <c r="C75" s="12">
        <v>45047</v>
      </c>
      <c r="E75"/>
      <c r="F75"/>
      <c r="G75" s="51"/>
      <c r="M75" s="32" t="s">
        <v>1018</v>
      </c>
      <c r="N75" s="31" t="s">
        <v>11</v>
      </c>
      <c r="Q75"/>
    </row>
    <row r="76" spans="1:17">
      <c r="A76" s="26" t="s">
        <v>1407</v>
      </c>
      <c r="B76" s="12">
        <v>44805</v>
      </c>
      <c r="C76" s="12">
        <v>44986</v>
      </c>
      <c r="E76"/>
      <c r="F76"/>
      <c r="G76" s="51"/>
      <c r="M76" s="34" t="s">
        <v>59</v>
      </c>
      <c r="N76" s="33" t="s">
        <v>11</v>
      </c>
      <c r="Q76"/>
    </row>
    <row r="77" spans="1:17">
      <c r="A77" s="26" t="s">
        <v>1660</v>
      </c>
      <c r="B77" s="12" t="s">
        <v>3221</v>
      </c>
      <c r="C77" s="12">
        <v>45017</v>
      </c>
      <c r="E77"/>
      <c r="F77"/>
      <c r="G77" s="51"/>
      <c r="M77" s="32" t="s">
        <v>319</v>
      </c>
      <c r="N77" s="31" t="s">
        <v>11</v>
      </c>
      <c r="Q77"/>
    </row>
    <row r="78" spans="1:17">
      <c r="A78" s="26" t="s">
        <v>2935</v>
      </c>
      <c r="B78" s="12" t="s">
        <v>3194</v>
      </c>
      <c r="C78" s="12">
        <v>45078</v>
      </c>
      <c r="E78"/>
      <c r="F78"/>
      <c r="G78" s="51"/>
      <c r="M78" s="34" t="s">
        <v>385</v>
      </c>
      <c r="N78" s="33" t="s">
        <v>11</v>
      </c>
      <c r="Q78"/>
    </row>
    <row r="79" spans="1:17">
      <c r="A79" s="26" t="s">
        <v>2936</v>
      </c>
      <c r="B79" s="12" t="s">
        <v>3194</v>
      </c>
      <c r="C79" s="12">
        <v>45078</v>
      </c>
      <c r="E79"/>
      <c r="F79"/>
      <c r="G79" s="51"/>
      <c r="M79" s="34" t="s">
        <v>206</v>
      </c>
      <c r="N79" s="33" t="s">
        <v>11</v>
      </c>
      <c r="Q79"/>
    </row>
    <row r="80" spans="1:17">
      <c r="A80" s="26" t="s">
        <v>2938</v>
      </c>
      <c r="B80" s="12" t="s">
        <v>3194</v>
      </c>
      <c r="C80" s="12">
        <v>45078</v>
      </c>
      <c r="E80"/>
      <c r="F80"/>
      <c r="G80" s="51"/>
      <c r="M80" s="32" t="s">
        <v>13</v>
      </c>
      <c r="N80" s="31" t="s">
        <v>11</v>
      </c>
      <c r="Q80"/>
    </row>
    <row r="81" spans="1:17">
      <c r="A81" s="26" t="s">
        <v>883</v>
      </c>
      <c r="B81" s="12" t="s">
        <v>3196</v>
      </c>
      <c r="C81" s="12">
        <v>44958</v>
      </c>
      <c r="E81"/>
      <c r="F81"/>
      <c r="G81" s="51"/>
      <c r="M81" s="34" t="s">
        <v>463</v>
      </c>
      <c r="N81" s="33" t="s">
        <v>11</v>
      </c>
      <c r="Q81"/>
    </row>
    <row r="82" spans="1:17">
      <c r="A82" s="26" t="s">
        <v>1677</v>
      </c>
      <c r="B82" s="12" t="s">
        <v>3224</v>
      </c>
      <c r="C82" s="12">
        <v>44929</v>
      </c>
      <c r="E82"/>
      <c r="F82"/>
      <c r="G82" s="51"/>
      <c r="M82" s="34" t="s">
        <v>75</v>
      </c>
      <c r="N82" s="33" t="s">
        <v>11</v>
      </c>
      <c r="Q82"/>
    </row>
    <row r="83" spans="1:17">
      <c r="A83" s="26" t="s">
        <v>2940</v>
      </c>
      <c r="B83" s="12" t="s">
        <v>3194</v>
      </c>
      <c r="C83" s="12">
        <v>45078</v>
      </c>
      <c r="E83"/>
      <c r="F83"/>
      <c r="G83" s="51"/>
      <c r="M83" s="32" t="s">
        <v>1011</v>
      </c>
      <c r="N83" s="31" t="s">
        <v>11</v>
      </c>
      <c r="Q83"/>
    </row>
    <row r="84" spans="1:17">
      <c r="A84" s="26" t="s">
        <v>2944</v>
      </c>
      <c r="B84" s="12" t="s">
        <v>3194</v>
      </c>
      <c r="C84" s="12">
        <v>45078</v>
      </c>
      <c r="E84"/>
      <c r="F84"/>
      <c r="G84" s="51"/>
      <c r="M84" s="34" t="s">
        <v>69</v>
      </c>
      <c r="N84" s="33" t="s">
        <v>11</v>
      </c>
      <c r="Q84"/>
    </row>
    <row r="85" spans="1:17">
      <c r="A85" s="26" t="s">
        <v>1392</v>
      </c>
      <c r="B85" s="12" t="s">
        <v>3196</v>
      </c>
      <c r="C85" s="12">
        <v>44958</v>
      </c>
      <c r="E85"/>
      <c r="F85"/>
      <c r="G85" s="51"/>
      <c r="M85" s="34" t="s">
        <v>356</v>
      </c>
      <c r="N85" s="33" t="s">
        <v>11</v>
      </c>
      <c r="Q85"/>
    </row>
    <row r="86" spans="1:17">
      <c r="A86" s="26" t="s">
        <v>1372</v>
      </c>
      <c r="B86" s="12">
        <v>44774</v>
      </c>
      <c r="C86" s="12">
        <v>44958</v>
      </c>
      <c r="E86"/>
      <c r="F86"/>
      <c r="G86" s="51"/>
      <c r="M86" s="34" t="s">
        <v>362</v>
      </c>
      <c r="N86" s="33" t="s">
        <v>11</v>
      </c>
      <c r="Q86"/>
    </row>
    <row r="87" spans="1:17">
      <c r="A87" s="26" t="s">
        <v>2802</v>
      </c>
      <c r="B87" s="12">
        <v>44851</v>
      </c>
      <c r="C87" s="12">
        <v>45033</v>
      </c>
      <c r="E87"/>
      <c r="F87"/>
      <c r="G87" s="51"/>
      <c r="M87" s="34" t="s">
        <v>305</v>
      </c>
      <c r="N87" s="33" t="s">
        <v>11</v>
      </c>
      <c r="Q87"/>
    </row>
    <row r="88" spans="1:17">
      <c r="A88" s="26" t="s">
        <v>2942</v>
      </c>
      <c r="B88" s="12">
        <v>44896</v>
      </c>
      <c r="C88" s="12">
        <v>45078</v>
      </c>
      <c r="E88"/>
      <c r="F88"/>
      <c r="G88" s="51"/>
      <c r="M88" s="34" t="s">
        <v>102</v>
      </c>
      <c r="N88" s="33" t="s">
        <v>11</v>
      </c>
      <c r="Q88"/>
    </row>
    <row r="89" spans="1:17">
      <c r="A89" s="26" t="s">
        <v>2529</v>
      </c>
      <c r="B89" s="12" t="s">
        <v>3224</v>
      </c>
      <c r="C89" s="12">
        <v>44929</v>
      </c>
      <c r="E89"/>
      <c r="F89"/>
      <c r="G89" s="51"/>
      <c r="M89" s="34" t="s">
        <v>111</v>
      </c>
      <c r="N89" s="33" t="s">
        <v>11</v>
      </c>
      <c r="Q89"/>
    </row>
    <row r="90" spans="1:17">
      <c r="A90" s="26" t="s">
        <v>1662</v>
      </c>
      <c r="B90" s="12" t="s">
        <v>3194</v>
      </c>
      <c r="C90" s="12">
        <v>45078</v>
      </c>
      <c r="E90"/>
      <c r="F90"/>
      <c r="G90" s="51"/>
      <c r="M90" s="34" t="s">
        <v>804</v>
      </c>
      <c r="N90" s="33" t="s">
        <v>11</v>
      </c>
      <c r="Q90"/>
    </row>
    <row r="91" spans="1:17">
      <c r="A91" s="26" t="s">
        <v>2946</v>
      </c>
      <c r="B91" s="12" t="s">
        <v>3194</v>
      </c>
      <c r="C91" s="12">
        <v>45078</v>
      </c>
      <c r="E91"/>
      <c r="F91"/>
      <c r="G91" s="51"/>
      <c r="M91" s="34" t="s">
        <v>783</v>
      </c>
      <c r="N91" s="33" t="s">
        <v>11</v>
      </c>
      <c r="Q91"/>
    </row>
    <row r="92" spans="1:17">
      <c r="A92" s="26" t="s">
        <v>1637</v>
      </c>
      <c r="B92" s="12" t="s">
        <v>3194</v>
      </c>
      <c r="C92" s="12">
        <v>45078</v>
      </c>
      <c r="E92"/>
      <c r="F92"/>
      <c r="G92" s="51"/>
      <c r="M92" s="34" t="s">
        <v>799</v>
      </c>
      <c r="N92" s="33" t="s">
        <v>11</v>
      </c>
      <c r="Q92"/>
    </row>
    <row r="93" spans="1:17">
      <c r="A93" s="26" t="s">
        <v>1664</v>
      </c>
      <c r="B93" s="12" t="s">
        <v>3226</v>
      </c>
      <c r="C93" s="12">
        <v>44932</v>
      </c>
      <c r="E93"/>
      <c r="F93"/>
      <c r="G93" s="51"/>
      <c r="M93" s="34" t="s">
        <v>358</v>
      </c>
      <c r="N93" s="33" t="s">
        <v>11</v>
      </c>
      <c r="Q93"/>
    </row>
    <row r="94" spans="1:17">
      <c r="A94" s="26" t="s">
        <v>2948</v>
      </c>
      <c r="B94" s="12" t="s">
        <v>3194</v>
      </c>
      <c r="C94" s="12">
        <v>45078</v>
      </c>
      <c r="E94"/>
      <c r="F94"/>
      <c r="G94" s="51"/>
      <c r="M94" s="34" t="s">
        <v>453</v>
      </c>
      <c r="N94" s="33" t="s">
        <v>11</v>
      </c>
      <c r="Q94"/>
    </row>
    <row r="95" spans="1:17">
      <c r="A95" s="26" t="s">
        <v>2950</v>
      </c>
      <c r="B95" s="12" t="s">
        <v>3194</v>
      </c>
      <c r="C95" s="12">
        <v>45078</v>
      </c>
      <c r="E95"/>
      <c r="F95"/>
      <c r="G95" s="51"/>
      <c r="M95" s="34" t="s">
        <v>732</v>
      </c>
      <c r="N95" s="33" t="s">
        <v>11</v>
      </c>
      <c r="Q95"/>
    </row>
    <row r="96" spans="1:17">
      <c r="A96" s="26" t="s">
        <v>1408</v>
      </c>
      <c r="B96" s="12">
        <v>44805</v>
      </c>
      <c r="C96" s="12">
        <v>44986</v>
      </c>
      <c r="E96"/>
      <c r="F96"/>
      <c r="G96" s="51"/>
      <c r="M96" s="34" t="s">
        <v>736</v>
      </c>
      <c r="N96" s="33" t="s">
        <v>11</v>
      </c>
      <c r="Q96"/>
    </row>
    <row r="97" spans="1:17">
      <c r="A97" s="26" t="s">
        <v>2952</v>
      </c>
      <c r="B97" s="12">
        <v>44896</v>
      </c>
      <c r="C97" s="12">
        <v>45078</v>
      </c>
      <c r="E97"/>
      <c r="F97"/>
      <c r="G97" s="51"/>
      <c r="M97" s="34" t="s">
        <v>22</v>
      </c>
      <c r="N97" s="33" t="s">
        <v>1741</v>
      </c>
      <c r="Q97"/>
    </row>
    <row r="98" spans="1:17">
      <c r="A98" s="26" t="s">
        <v>2953</v>
      </c>
      <c r="B98" s="12" t="s">
        <v>3194</v>
      </c>
      <c r="C98" s="12">
        <v>45078</v>
      </c>
      <c r="E98"/>
      <c r="F98"/>
      <c r="G98" s="51"/>
      <c r="M98" s="34" t="s">
        <v>36</v>
      </c>
      <c r="N98" s="33" t="s">
        <v>11</v>
      </c>
      <c r="Q98"/>
    </row>
    <row r="99" spans="1:17">
      <c r="A99" s="26" t="s">
        <v>2652</v>
      </c>
      <c r="B99" s="12">
        <v>44774</v>
      </c>
      <c r="C99" s="12">
        <v>44958</v>
      </c>
      <c r="E99"/>
      <c r="F99"/>
      <c r="G99" s="51"/>
      <c r="M99" s="34" t="s">
        <v>734</v>
      </c>
      <c r="N99" s="33" t="s">
        <v>1741</v>
      </c>
      <c r="Q99"/>
    </row>
    <row r="100" spans="1:17">
      <c r="A100" s="26" t="s">
        <v>2577</v>
      </c>
      <c r="B100" s="12" t="s">
        <v>3196</v>
      </c>
      <c r="C100" s="12">
        <v>44958</v>
      </c>
      <c r="E100"/>
      <c r="F100"/>
      <c r="G100" s="51"/>
      <c r="M100" s="34" t="s">
        <v>770</v>
      </c>
      <c r="N100" s="33" t="s">
        <v>11</v>
      </c>
      <c r="Q100"/>
    </row>
    <row r="101" spans="1:17">
      <c r="A101" s="26" t="s">
        <v>2955</v>
      </c>
      <c r="B101" s="12" t="s">
        <v>3194</v>
      </c>
      <c r="C101" s="12">
        <v>45078</v>
      </c>
      <c r="E101"/>
      <c r="F101"/>
      <c r="G101" s="51"/>
      <c r="M101" s="34" t="s">
        <v>633</v>
      </c>
      <c r="N101" s="33" t="s">
        <v>11</v>
      </c>
      <c r="Q101"/>
    </row>
    <row r="102" spans="1:17">
      <c r="A102" s="26" t="s">
        <v>2957</v>
      </c>
      <c r="B102" s="12" t="s">
        <v>3194</v>
      </c>
      <c r="C102" s="12">
        <v>45078</v>
      </c>
      <c r="E102"/>
      <c r="F102"/>
      <c r="G102" s="51"/>
      <c r="M102" s="34" t="s">
        <v>661</v>
      </c>
      <c r="N102" s="33" t="s">
        <v>11</v>
      </c>
      <c r="Q102"/>
    </row>
    <row r="103" spans="1:17">
      <c r="A103" s="26" t="s">
        <v>1409</v>
      </c>
      <c r="B103" s="12">
        <v>44805</v>
      </c>
      <c r="C103" s="12">
        <v>44986</v>
      </c>
      <c r="E103"/>
      <c r="F103"/>
      <c r="G103" s="51"/>
      <c r="M103" s="34" t="s">
        <v>699</v>
      </c>
      <c r="N103" s="33" t="s">
        <v>11</v>
      </c>
      <c r="Q103"/>
    </row>
    <row r="104" spans="1:17">
      <c r="A104" s="26" t="s">
        <v>2959</v>
      </c>
      <c r="B104" s="12">
        <v>44896</v>
      </c>
      <c r="C104" s="12">
        <v>45078</v>
      </c>
      <c r="E104"/>
      <c r="F104"/>
      <c r="G104" s="51"/>
      <c r="M104" s="34" t="s">
        <v>763</v>
      </c>
      <c r="N104" s="33" t="s">
        <v>11</v>
      </c>
      <c r="Q104"/>
    </row>
    <row r="105" spans="1:17">
      <c r="A105" s="26" t="s">
        <v>2961</v>
      </c>
      <c r="B105" s="12">
        <v>44896</v>
      </c>
      <c r="C105" s="12">
        <v>45078</v>
      </c>
      <c r="E105"/>
      <c r="F105"/>
      <c r="G105" s="51"/>
      <c r="M105" s="34" t="s">
        <v>391</v>
      </c>
      <c r="N105" s="33" t="s">
        <v>1741</v>
      </c>
      <c r="Q105"/>
    </row>
    <row r="106" spans="1:17">
      <c r="A106" s="26" t="s">
        <v>1432</v>
      </c>
      <c r="B106" s="12">
        <v>44835</v>
      </c>
      <c r="C106" s="12">
        <v>45017</v>
      </c>
      <c r="E106"/>
      <c r="F106"/>
      <c r="G106" s="51"/>
      <c r="M106" s="34" t="s">
        <v>117</v>
      </c>
      <c r="N106" s="33" t="s">
        <v>11</v>
      </c>
      <c r="Q106"/>
    </row>
    <row r="107" spans="1:17">
      <c r="A107" s="26" t="s">
        <v>1638</v>
      </c>
      <c r="B107" s="12" t="s">
        <v>3196</v>
      </c>
      <c r="C107" s="12">
        <v>44958</v>
      </c>
      <c r="E107"/>
      <c r="F107"/>
      <c r="G107" s="51"/>
      <c r="M107" s="34" t="s">
        <v>60</v>
      </c>
      <c r="N107" s="33" t="s">
        <v>11</v>
      </c>
      <c r="Q107"/>
    </row>
    <row r="108" spans="1:17">
      <c r="A108" s="26" t="s">
        <v>2963</v>
      </c>
      <c r="B108" s="12" t="s">
        <v>3194</v>
      </c>
      <c r="C108" s="12">
        <v>45078</v>
      </c>
      <c r="E108"/>
      <c r="F108"/>
      <c r="G108" s="51"/>
      <c r="M108" s="34" t="s">
        <v>738</v>
      </c>
      <c r="N108" s="33" t="s">
        <v>11</v>
      </c>
      <c r="Q108"/>
    </row>
    <row r="109" spans="1:17">
      <c r="A109" s="26" t="s">
        <v>3171</v>
      </c>
      <c r="B109" s="12" t="s">
        <v>3194</v>
      </c>
      <c r="C109" s="12">
        <v>45078</v>
      </c>
      <c r="E109"/>
      <c r="F109"/>
      <c r="G109" s="51"/>
      <c r="M109" s="34" t="s">
        <v>17</v>
      </c>
      <c r="N109" s="33" t="s">
        <v>11</v>
      </c>
      <c r="Q109"/>
    </row>
    <row r="110" spans="1:17">
      <c r="A110" s="26" t="s">
        <v>1410</v>
      </c>
      <c r="B110" s="12">
        <v>44805</v>
      </c>
      <c r="C110" s="12">
        <v>44986</v>
      </c>
      <c r="E110"/>
      <c r="F110"/>
      <c r="G110" s="51"/>
      <c r="M110" s="34" t="s">
        <v>604</v>
      </c>
      <c r="N110" s="33" t="s">
        <v>11</v>
      </c>
      <c r="Q110"/>
    </row>
    <row r="111" spans="1:17">
      <c r="A111" s="26" t="s">
        <v>886</v>
      </c>
      <c r="B111" s="12" t="s">
        <v>3210</v>
      </c>
      <c r="C111" s="12">
        <v>45047</v>
      </c>
      <c r="E111"/>
      <c r="F111"/>
      <c r="G111" s="51"/>
      <c r="M111" s="34" t="s">
        <v>441</v>
      </c>
      <c r="N111" s="33" t="s">
        <v>11</v>
      </c>
      <c r="Q111"/>
    </row>
    <row r="112" spans="1:17">
      <c r="A112" s="26" t="s">
        <v>2971</v>
      </c>
      <c r="B112" s="12" t="s">
        <v>3194</v>
      </c>
      <c r="C112" s="12">
        <v>45078</v>
      </c>
      <c r="E112"/>
      <c r="F112"/>
      <c r="G112" s="51"/>
      <c r="M112" s="34" t="s">
        <v>407</v>
      </c>
      <c r="N112" s="33" t="s">
        <v>11</v>
      </c>
      <c r="Q112"/>
    </row>
    <row r="113" spans="1:17">
      <c r="A113" s="26" t="s">
        <v>2969</v>
      </c>
      <c r="B113" s="12">
        <v>44896</v>
      </c>
      <c r="C113" s="12">
        <v>45078</v>
      </c>
      <c r="E113"/>
      <c r="F113"/>
      <c r="G113" s="51"/>
      <c r="M113" s="34" t="s">
        <v>615</v>
      </c>
      <c r="N113" s="33" t="s">
        <v>11</v>
      </c>
      <c r="Q113"/>
    </row>
    <row r="114" spans="1:17">
      <c r="A114" s="26" t="s">
        <v>2966</v>
      </c>
      <c r="B114" s="12">
        <v>44896</v>
      </c>
      <c r="C114" s="12">
        <v>45078</v>
      </c>
      <c r="E114"/>
      <c r="F114"/>
      <c r="G114" s="51"/>
      <c r="M114" s="34" t="s">
        <v>244</v>
      </c>
      <c r="N114" s="33" t="s">
        <v>11</v>
      </c>
      <c r="Q114"/>
    </row>
    <row r="115" spans="1:17">
      <c r="A115" s="26" t="s">
        <v>2973</v>
      </c>
      <c r="B115" s="12" t="s">
        <v>3194</v>
      </c>
      <c r="C115" s="12">
        <v>45078</v>
      </c>
      <c r="E115"/>
      <c r="F115"/>
      <c r="G115" s="51"/>
      <c r="M115" s="34" t="s">
        <v>638</v>
      </c>
      <c r="N115" s="33" t="s">
        <v>11</v>
      </c>
      <c r="Q115"/>
    </row>
    <row r="116" spans="1:17">
      <c r="A116" s="26" t="s">
        <v>2531</v>
      </c>
      <c r="B116" s="12" t="s">
        <v>3194</v>
      </c>
      <c r="C116" s="12">
        <v>45078</v>
      </c>
      <c r="E116"/>
      <c r="F116"/>
      <c r="G116" s="51"/>
      <c r="M116" s="34" t="s">
        <v>67</v>
      </c>
      <c r="N116" s="33" t="s">
        <v>11</v>
      </c>
      <c r="Q116"/>
    </row>
    <row r="117" spans="1:17">
      <c r="A117" s="26" t="s">
        <v>1524</v>
      </c>
      <c r="B117" s="12" t="s">
        <v>3194</v>
      </c>
      <c r="C117" s="12">
        <v>45078</v>
      </c>
      <c r="E117"/>
      <c r="F117"/>
      <c r="G117" s="51"/>
      <c r="M117" s="34" t="s">
        <v>43</v>
      </c>
      <c r="N117" s="33" t="s">
        <v>11</v>
      </c>
      <c r="Q117"/>
    </row>
    <row r="118" spans="1:17">
      <c r="A118" s="26" t="s">
        <v>2975</v>
      </c>
      <c r="B118" s="12" t="s">
        <v>3194</v>
      </c>
      <c r="C118" s="12">
        <v>45078</v>
      </c>
      <c r="E118"/>
      <c r="F118"/>
      <c r="G118" s="51"/>
      <c r="M118" s="34" t="s">
        <v>24</v>
      </c>
      <c r="N118" s="33" t="s">
        <v>11</v>
      </c>
      <c r="Q118"/>
    </row>
    <row r="119" spans="1:17">
      <c r="A119" s="26" t="s">
        <v>2804</v>
      </c>
      <c r="B119" s="12" t="s">
        <v>3210</v>
      </c>
      <c r="C119" s="12">
        <v>45047</v>
      </c>
      <c r="E119"/>
      <c r="F119"/>
      <c r="G119" s="51"/>
      <c r="M119" s="34" t="s">
        <v>1070</v>
      </c>
      <c r="N119" s="33" t="s">
        <v>11</v>
      </c>
      <c r="Q119"/>
    </row>
    <row r="120" spans="1:17">
      <c r="A120" s="26" t="s">
        <v>1659</v>
      </c>
      <c r="B120" s="12" t="s">
        <v>3194</v>
      </c>
      <c r="C120" s="12">
        <v>45078</v>
      </c>
      <c r="E120"/>
      <c r="F120"/>
      <c r="G120" s="51"/>
      <c r="M120" s="34" t="s">
        <v>45</v>
      </c>
      <c r="N120" s="33" t="s">
        <v>11</v>
      </c>
      <c r="Q120"/>
    </row>
    <row r="121" spans="1:17">
      <c r="A121" s="26" t="s">
        <v>2977</v>
      </c>
      <c r="B121" s="12" t="s">
        <v>3194</v>
      </c>
      <c r="C121" s="12">
        <v>45078</v>
      </c>
      <c r="E121"/>
      <c r="F121"/>
      <c r="G121" s="51"/>
      <c r="M121" s="34" t="s">
        <v>56</v>
      </c>
      <c r="N121" s="33" t="s">
        <v>11</v>
      </c>
      <c r="Q121"/>
    </row>
    <row r="122" spans="1:17">
      <c r="A122" s="26" t="s">
        <v>2979</v>
      </c>
      <c r="B122" s="12" t="s">
        <v>3194</v>
      </c>
      <c r="C122" s="12">
        <v>45078</v>
      </c>
      <c r="E122"/>
      <c r="F122"/>
      <c r="G122" s="51"/>
      <c r="M122" s="34" t="s">
        <v>63</v>
      </c>
      <c r="N122" s="33" t="s">
        <v>11</v>
      </c>
      <c r="Q122"/>
    </row>
    <row r="123" spans="1:17">
      <c r="A123" s="26" t="s">
        <v>1750</v>
      </c>
      <c r="B123" s="12" t="s">
        <v>3221</v>
      </c>
      <c r="C123" s="12">
        <v>45017</v>
      </c>
      <c r="E123"/>
      <c r="F123"/>
      <c r="G123" s="51"/>
      <c r="M123" s="34" t="s">
        <v>54</v>
      </c>
      <c r="N123" s="33" t="s">
        <v>11</v>
      </c>
      <c r="Q123"/>
    </row>
    <row r="124" spans="1:17">
      <c r="A124" s="26" t="s">
        <v>2981</v>
      </c>
      <c r="B124" s="12" t="s">
        <v>3194</v>
      </c>
      <c r="C124" s="12">
        <v>45078</v>
      </c>
      <c r="E124"/>
      <c r="F124"/>
      <c r="G124" s="51"/>
      <c r="M124" s="34" t="s">
        <v>20</v>
      </c>
      <c r="N124" s="33" t="s">
        <v>11</v>
      </c>
      <c r="Q124"/>
    </row>
    <row r="125" spans="1:17">
      <c r="A125" s="26" t="s">
        <v>1676</v>
      </c>
      <c r="B125" s="12" t="s">
        <v>3227</v>
      </c>
      <c r="C125" s="12">
        <v>44930</v>
      </c>
      <c r="E125"/>
      <c r="F125"/>
      <c r="G125" s="51"/>
      <c r="M125" s="34" t="s">
        <v>47</v>
      </c>
      <c r="N125" s="33" t="s">
        <v>11</v>
      </c>
      <c r="Q125"/>
    </row>
    <row r="126" spans="1:17">
      <c r="A126" s="26" t="s">
        <v>2983</v>
      </c>
      <c r="B126" s="12" t="s">
        <v>3194</v>
      </c>
      <c r="C126" s="12">
        <v>45078</v>
      </c>
      <c r="E126"/>
      <c r="F126"/>
      <c r="G126" s="51"/>
      <c r="M126" s="34" t="s">
        <v>72</v>
      </c>
      <c r="N126" s="33" t="s">
        <v>11</v>
      </c>
      <c r="Q126"/>
    </row>
    <row r="127" spans="1:17">
      <c r="A127" s="26" t="s">
        <v>2985</v>
      </c>
      <c r="B127" s="12" t="s">
        <v>3194</v>
      </c>
      <c r="C127" s="12">
        <v>45078</v>
      </c>
      <c r="E127"/>
      <c r="F127"/>
      <c r="G127" s="51"/>
      <c r="M127" s="34" t="s">
        <v>52</v>
      </c>
      <c r="N127" s="33" t="s">
        <v>11</v>
      </c>
      <c r="Q127"/>
    </row>
    <row r="128" spans="1:17">
      <c r="A128" s="26" t="s">
        <v>2989</v>
      </c>
      <c r="B128" s="12" t="s">
        <v>3194</v>
      </c>
      <c r="C128" s="12">
        <v>45078</v>
      </c>
      <c r="E128"/>
      <c r="F128"/>
      <c r="G128" s="51"/>
      <c r="M128" s="34" t="s">
        <v>34</v>
      </c>
      <c r="N128" s="33" t="s">
        <v>11</v>
      </c>
      <c r="Q128"/>
    </row>
    <row r="129" spans="1:17">
      <c r="A129" s="26" t="s">
        <v>2987</v>
      </c>
      <c r="B129" s="12" t="s">
        <v>3194</v>
      </c>
      <c r="C129" s="12">
        <v>45078</v>
      </c>
      <c r="E129"/>
      <c r="F129"/>
      <c r="G129" s="51"/>
      <c r="M129" s="34" t="s">
        <v>123</v>
      </c>
      <c r="N129" s="33" t="s">
        <v>11</v>
      </c>
      <c r="Q129"/>
    </row>
    <row r="130" spans="1:17">
      <c r="A130" s="26" t="s">
        <v>2991</v>
      </c>
      <c r="B130" s="12" t="s">
        <v>3194</v>
      </c>
      <c r="C130" s="12">
        <v>45078</v>
      </c>
      <c r="E130"/>
      <c r="F130"/>
      <c r="G130" s="51"/>
      <c r="M130" s="34" t="s">
        <v>974</v>
      </c>
      <c r="N130" s="33" t="s">
        <v>11</v>
      </c>
      <c r="Q130"/>
    </row>
    <row r="131" spans="1:17">
      <c r="A131" s="26" t="s">
        <v>1667</v>
      </c>
      <c r="B131" s="12" t="s">
        <v>3196</v>
      </c>
      <c r="C131" s="12">
        <v>44958</v>
      </c>
      <c r="E131"/>
      <c r="F131"/>
      <c r="G131" s="51"/>
      <c r="M131" s="34" t="s">
        <v>110</v>
      </c>
      <c r="N131" s="33" t="s">
        <v>1741</v>
      </c>
      <c r="Q131"/>
    </row>
    <row r="132" spans="1:17">
      <c r="A132" s="26" t="s">
        <v>1085</v>
      </c>
      <c r="B132" s="12" t="s">
        <v>3210</v>
      </c>
      <c r="C132" s="12" t="s">
        <v>3211</v>
      </c>
      <c r="E132"/>
      <c r="F132"/>
      <c r="G132" s="51"/>
      <c r="M132" s="34" t="s">
        <v>84</v>
      </c>
      <c r="N132" s="33" t="s">
        <v>11</v>
      </c>
      <c r="Q132"/>
    </row>
    <row r="133" spans="1:17">
      <c r="A133" s="26" t="s">
        <v>1411</v>
      </c>
      <c r="B133" s="12">
        <v>44805</v>
      </c>
      <c r="C133" s="12">
        <v>44986</v>
      </c>
      <c r="E133"/>
      <c r="F133"/>
      <c r="G133" s="51"/>
      <c r="M133" s="34" t="s">
        <v>95</v>
      </c>
      <c r="N133" s="33" t="s">
        <v>1741</v>
      </c>
      <c r="Q133"/>
    </row>
    <row r="134" spans="1:17">
      <c r="A134" s="26" t="s">
        <v>988</v>
      </c>
      <c r="B134" s="12" t="s">
        <v>3210</v>
      </c>
      <c r="C134" s="12" t="s">
        <v>3211</v>
      </c>
      <c r="E134"/>
      <c r="F134"/>
      <c r="G134" s="51"/>
      <c r="M134" s="34" t="s">
        <v>77</v>
      </c>
      <c r="N134" s="33" t="s">
        <v>11</v>
      </c>
      <c r="Q134"/>
    </row>
    <row r="135" spans="1:17">
      <c r="A135" s="26" t="s">
        <v>2995</v>
      </c>
      <c r="B135" s="12" t="s">
        <v>3194</v>
      </c>
      <c r="C135" s="12" t="s">
        <v>3195</v>
      </c>
      <c r="E135"/>
      <c r="F135"/>
      <c r="G135" s="51"/>
      <c r="M135" s="34" t="s">
        <v>98</v>
      </c>
      <c r="N135" s="33" t="s">
        <v>11</v>
      </c>
      <c r="Q135"/>
    </row>
    <row r="136" spans="1:17">
      <c r="A136" s="26" t="s">
        <v>2997</v>
      </c>
      <c r="B136" s="12" t="s">
        <v>3194</v>
      </c>
      <c r="C136" s="12" t="s">
        <v>3195</v>
      </c>
      <c r="E136"/>
      <c r="F136"/>
      <c r="G136" s="51"/>
      <c r="M136" s="34" t="s">
        <v>849</v>
      </c>
      <c r="N136" s="33" t="s">
        <v>11</v>
      </c>
      <c r="Q136"/>
    </row>
    <row r="137" spans="1:17">
      <c r="A137" s="26" t="s">
        <v>1639</v>
      </c>
      <c r="B137" s="12" t="s">
        <v>3194</v>
      </c>
      <c r="C137" s="12" t="s">
        <v>3195</v>
      </c>
      <c r="E137"/>
      <c r="F137"/>
      <c r="G137" s="51"/>
      <c r="M137" s="34" t="s">
        <v>917</v>
      </c>
      <c r="N137" s="33" t="s">
        <v>11</v>
      </c>
      <c r="Q137"/>
    </row>
    <row r="138" spans="1:17">
      <c r="A138" s="26" t="s">
        <v>2999</v>
      </c>
      <c r="B138" s="12" t="s">
        <v>3194</v>
      </c>
      <c r="C138" s="12" t="s">
        <v>3195</v>
      </c>
      <c r="E138"/>
      <c r="F138"/>
      <c r="G138" s="51"/>
      <c r="M138" s="34" t="s">
        <v>412</v>
      </c>
      <c r="N138" s="33" t="s">
        <v>11</v>
      </c>
      <c r="Q138"/>
    </row>
    <row r="139" spans="1:17">
      <c r="A139" s="26" t="s">
        <v>3000</v>
      </c>
      <c r="B139" s="12" t="s">
        <v>3194</v>
      </c>
      <c r="C139" s="12" t="s">
        <v>3195</v>
      </c>
      <c r="E139"/>
      <c r="F139"/>
      <c r="G139" s="51"/>
      <c r="M139" s="34" t="s">
        <v>396</v>
      </c>
      <c r="N139" s="33" t="s">
        <v>11</v>
      </c>
      <c r="Q139"/>
    </row>
    <row r="140" spans="1:17">
      <c r="A140" s="26" t="s">
        <v>3004</v>
      </c>
      <c r="B140" s="12" t="s">
        <v>3194</v>
      </c>
      <c r="C140" s="12" t="s">
        <v>3195</v>
      </c>
      <c r="E140"/>
      <c r="F140"/>
      <c r="G140" s="51"/>
      <c r="M140" s="34" t="s">
        <v>828</v>
      </c>
      <c r="N140" s="33" t="s">
        <v>11</v>
      </c>
      <c r="Q140"/>
    </row>
    <row r="141" spans="1:17">
      <c r="A141" s="26" t="s">
        <v>3006</v>
      </c>
      <c r="B141" s="12" t="s">
        <v>3194</v>
      </c>
      <c r="C141" s="12" t="s">
        <v>3195</v>
      </c>
      <c r="E141"/>
      <c r="F141"/>
      <c r="G141" s="51"/>
      <c r="M141" s="34" t="s">
        <v>658</v>
      </c>
      <c r="N141" s="33" t="s">
        <v>11</v>
      </c>
      <c r="Q141"/>
    </row>
    <row r="142" spans="1:17">
      <c r="A142" s="26" t="s">
        <v>3002</v>
      </c>
      <c r="B142" s="12" t="s">
        <v>3194</v>
      </c>
      <c r="C142" s="12" t="s">
        <v>3195</v>
      </c>
      <c r="E142"/>
      <c r="F142"/>
      <c r="G142" s="51"/>
      <c r="M142" s="34" t="s">
        <v>655</v>
      </c>
      <c r="N142" s="33" t="s">
        <v>1741</v>
      </c>
      <c r="Q142"/>
    </row>
    <row r="143" spans="1:17">
      <c r="A143" s="26" t="s">
        <v>3008</v>
      </c>
      <c r="B143" s="12" t="s">
        <v>3194</v>
      </c>
      <c r="C143" s="12" t="s">
        <v>3195</v>
      </c>
      <c r="E143"/>
      <c r="F143"/>
      <c r="G143" s="51"/>
      <c r="M143" s="34" t="s">
        <v>928</v>
      </c>
      <c r="N143" s="33" t="s">
        <v>11</v>
      </c>
      <c r="Q143"/>
    </row>
    <row r="144" spans="1:17">
      <c r="A144" s="26" t="s">
        <v>1412</v>
      </c>
      <c r="B144" s="12">
        <v>44805</v>
      </c>
      <c r="C144" s="12">
        <v>44986</v>
      </c>
      <c r="E144"/>
      <c r="F144"/>
      <c r="G144" s="51"/>
      <c r="M144" s="34" t="s">
        <v>551</v>
      </c>
      <c r="N144" s="33" t="s">
        <v>11</v>
      </c>
      <c r="Q144"/>
    </row>
    <row r="145" spans="1:17">
      <c r="A145" s="26" t="s">
        <v>1670</v>
      </c>
      <c r="B145" s="12" t="s">
        <v>3224</v>
      </c>
      <c r="C145" s="12" t="s">
        <v>3225</v>
      </c>
      <c r="E145"/>
      <c r="F145"/>
      <c r="G145" s="51"/>
      <c r="M145" s="34" t="s">
        <v>955</v>
      </c>
      <c r="N145" s="33" t="s">
        <v>11</v>
      </c>
      <c r="Q145"/>
    </row>
    <row r="146" spans="1:17">
      <c r="A146" s="26" t="s">
        <v>1086</v>
      </c>
      <c r="B146" s="12" t="s">
        <v>3210</v>
      </c>
      <c r="C146" s="12" t="s">
        <v>3211</v>
      </c>
      <c r="E146"/>
      <c r="F146"/>
      <c r="G146" s="51"/>
      <c r="M146" s="34" t="s">
        <v>549</v>
      </c>
      <c r="N146" s="33" t="s">
        <v>11</v>
      </c>
      <c r="Q146"/>
    </row>
    <row r="147" spans="1:17">
      <c r="A147" s="26" t="s">
        <v>3010</v>
      </c>
      <c r="B147" s="72" t="s">
        <v>3194</v>
      </c>
      <c r="C147" s="72" t="s">
        <v>3195</v>
      </c>
      <c r="E147"/>
      <c r="F147"/>
      <c r="G147" s="51"/>
      <c r="M147" s="34" t="s">
        <v>525</v>
      </c>
      <c r="N147" s="33" t="s">
        <v>11</v>
      </c>
      <c r="Q147"/>
    </row>
    <row r="148" spans="1:17">
      <c r="A148" s="26" t="s">
        <v>3012</v>
      </c>
      <c r="B148" s="12" t="s">
        <v>3194</v>
      </c>
      <c r="C148" s="12" t="s">
        <v>3195</v>
      </c>
      <c r="E148"/>
      <c r="F148"/>
      <c r="G148" s="51"/>
      <c r="M148" s="34" t="s">
        <v>1043</v>
      </c>
      <c r="N148" s="33" t="s">
        <v>1741</v>
      </c>
      <c r="Q148"/>
    </row>
    <row r="149" spans="1:17">
      <c r="A149" s="26" t="s">
        <v>3014</v>
      </c>
      <c r="B149" s="12" t="s">
        <v>3194</v>
      </c>
      <c r="C149" s="12" t="s">
        <v>3195</v>
      </c>
      <c r="E149"/>
      <c r="F149"/>
      <c r="G149" s="51"/>
      <c r="M149" s="34" t="s">
        <v>347</v>
      </c>
      <c r="N149" s="33" t="s">
        <v>1741</v>
      </c>
      <c r="Q149"/>
    </row>
    <row r="150" spans="1:17">
      <c r="A150" s="26" t="s">
        <v>1414</v>
      </c>
      <c r="B150" s="12">
        <v>44805</v>
      </c>
      <c r="C150" s="12">
        <v>44986</v>
      </c>
      <c r="E150"/>
      <c r="F150"/>
      <c r="G150" s="51"/>
      <c r="M150" s="34" t="s">
        <v>179</v>
      </c>
      <c r="N150" s="33" t="s">
        <v>11</v>
      </c>
      <c r="Q150"/>
    </row>
    <row r="151" spans="1:17">
      <c r="A151" s="26" t="s">
        <v>1640</v>
      </c>
      <c r="B151" s="72" t="s">
        <v>3194</v>
      </c>
      <c r="C151" s="72" t="s">
        <v>3195</v>
      </c>
      <c r="E151"/>
      <c r="F151"/>
      <c r="G151" s="51"/>
      <c r="M151" s="34" t="s">
        <v>535</v>
      </c>
      <c r="N151" s="33" t="s">
        <v>11</v>
      </c>
      <c r="Q151"/>
    </row>
    <row r="152" spans="1:17">
      <c r="A152" s="26" t="s">
        <v>3022</v>
      </c>
      <c r="B152" s="72" t="s">
        <v>3194</v>
      </c>
      <c r="C152" s="72" t="s">
        <v>3195</v>
      </c>
      <c r="E152"/>
      <c r="F152"/>
      <c r="G152" s="51"/>
      <c r="M152" s="34" t="s">
        <v>514</v>
      </c>
      <c r="N152" s="33" t="s">
        <v>11</v>
      </c>
      <c r="Q152"/>
    </row>
    <row r="153" spans="1:17">
      <c r="A153" s="26" t="s">
        <v>3016</v>
      </c>
      <c r="B153" s="72" t="s">
        <v>3194</v>
      </c>
      <c r="C153" s="72" t="s">
        <v>3195</v>
      </c>
      <c r="E153"/>
      <c r="F153"/>
      <c r="G153" s="51"/>
      <c r="M153" s="34" t="s">
        <v>383</v>
      </c>
      <c r="N153" s="33" t="s">
        <v>1741</v>
      </c>
      <c r="Q153"/>
    </row>
    <row r="154" spans="1:17">
      <c r="A154" s="26" t="s">
        <v>3018</v>
      </c>
      <c r="B154" s="12" t="s">
        <v>3194</v>
      </c>
      <c r="C154" s="12" t="s">
        <v>3195</v>
      </c>
      <c r="E154"/>
      <c r="F154"/>
      <c r="G154" s="51"/>
      <c r="M154" s="34" t="s">
        <v>388</v>
      </c>
      <c r="N154" s="33" t="s">
        <v>11</v>
      </c>
      <c r="Q154"/>
    </row>
    <row r="155" spans="1:17">
      <c r="A155" s="26" t="s">
        <v>3020</v>
      </c>
      <c r="B155" s="12" t="s">
        <v>3194</v>
      </c>
      <c r="C155" s="12" t="s">
        <v>3195</v>
      </c>
      <c r="E155"/>
      <c r="F155"/>
      <c r="G155" s="51"/>
      <c r="M155" s="34" t="s">
        <v>926</v>
      </c>
      <c r="N155" s="33" t="s">
        <v>11</v>
      </c>
      <c r="Q155"/>
    </row>
    <row r="156" spans="1:17">
      <c r="A156" s="26" t="s">
        <v>1666</v>
      </c>
      <c r="B156" s="12" t="s">
        <v>3229</v>
      </c>
      <c r="C156" s="12" t="s">
        <v>3230</v>
      </c>
      <c r="E156"/>
      <c r="F156"/>
      <c r="G156" s="51"/>
      <c r="M156" s="34" t="s">
        <v>927</v>
      </c>
      <c r="N156" s="33" t="s">
        <v>11</v>
      </c>
      <c r="Q156"/>
    </row>
    <row r="157" spans="1:17">
      <c r="A157" s="26" t="s">
        <v>3024</v>
      </c>
      <c r="B157" s="12" t="s">
        <v>3194</v>
      </c>
      <c r="C157" s="12" t="s">
        <v>3195</v>
      </c>
      <c r="E157"/>
      <c r="F157"/>
      <c r="G157" s="51"/>
      <c r="M157" s="34" t="s">
        <v>925</v>
      </c>
      <c r="N157" s="33" t="s">
        <v>11</v>
      </c>
      <c r="Q157"/>
    </row>
    <row r="158" spans="1:17">
      <c r="A158" s="26" t="s">
        <v>2993</v>
      </c>
      <c r="B158" s="12" t="s">
        <v>3194</v>
      </c>
      <c r="C158" s="12" t="s">
        <v>3195</v>
      </c>
      <c r="E158"/>
      <c r="F158"/>
      <c r="G158" s="51"/>
      <c r="M158" s="34" t="s">
        <v>446</v>
      </c>
      <c r="N158" s="33" t="s">
        <v>11</v>
      </c>
      <c r="Q158"/>
    </row>
    <row r="159" spans="1:17">
      <c r="A159" s="26" t="s">
        <v>3026</v>
      </c>
      <c r="B159" s="12" t="s">
        <v>3194</v>
      </c>
      <c r="C159" s="12" t="s">
        <v>3195</v>
      </c>
      <c r="E159"/>
      <c r="F159"/>
      <c r="G159" s="51"/>
      <c r="M159" s="34" t="s">
        <v>457</v>
      </c>
      <c r="N159" s="33" t="s">
        <v>11</v>
      </c>
      <c r="Q159"/>
    </row>
    <row r="160" spans="1:17">
      <c r="A160" s="26" t="s">
        <v>3028</v>
      </c>
      <c r="B160" s="12" t="s">
        <v>3194</v>
      </c>
      <c r="C160" s="12" t="s">
        <v>3195</v>
      </c>
      <c r="E160"/>
      <c r="F160"/>
      <c r="G160" s="51"/>
      <c r="M160" s="34" t="s">
        <v>400</v>
      </c>
      <c r="N160" s="33" t="s">
        <v>11</v>
      </c>
      <c r="Q160"/>
    </row>
    <row r="161" spans="1:17">
      <c r="A161" s="26" t="s">
        <v>1373</v>
      </c>
      <c r="B161" s="12">
        <v>44774</v>
      </c>
      <c r="C161" s="12">
        <v>44958</v>
      </c>
      <c r="E161"/>
      <c r="F161"/>
      <c r="G161" s="51"/>
      <c r="M161" s="34" t="s">
        <v>444</v>
      </c>
      <c r="N161" s="33" t="s">
        <v>11</v>
      </c>
      <c r="Q161"/>
    </row>
    <row r="162" spans="1:17">
      <c r="A162" s="26" t="s">
        <v>1641</v>
      </c>
      <c r="B162" s="12" t="s">
        <v>3194</v>
      </c>
      <c r="C162" s="12" t="s">
        <v>3195</v>
      </c>
      <c r="E162"/>
      <c r="F162"/>
      <c r="G162" s="51"/>
      <c r="M162" s="34" t="s">
        <v>343</v>
      </c>
      <c r="N162" s="33" t="s">
        <v>11</v>
      </c>
      <c r="Q162"/>
    </row>
    <row r="163" spans="1:17">
      <c r="A163" s="26" t="s">
        <v>3030</v>
      </c>
      <c r="B163" s="12" t="s">
        <v>3194</v>
      </c>
      <c r="C163" s="12" t="s">
        <v>3195</v>
      </c>
      <c r="E163"/>
      <c r="F163"/>
      <c r="G163" s="51"/>
      <c r="M163" s="34" t="s">
        <v>447</v>
      </c>
      <c r="N163" s="33" t="s">
        <v>11</v>
      </c>
      <c r="Q163"/>
    </row>
    <row r="164" spans="1:17">
      <c r="A164" s="26" t="s">
        <v>3032</v>
      </c>
      <c r="B164" s="12" t="s">
        <v>3194</v>
      </c>
      <c r="C164" s="12" t="s">
        <v>3195</v>
      </c>
      <c r="E164"/>
      <c r="F164"/>
      <c r="G164" s="51"/>
      <c r="M164" s="34" t="s">
        <v>359</v>
      </c>
      <c r="N164" s="33" t="s">
        <v>11</v>
      </c>
      <c r="Q164"/>
    </row>
    <row r="165" spans="1:17">
      <c r="A165" s="26" t="s">
        <v>2338</v>
      </c>
      <c r="B165" s="12" t="s">
        <v>3214</v>
      </c>
      <c r="C165" s="12" t="s">
        <v>3215</v>
      </c>
      <c r="D165" s="26" t="s">
        <v>3200</v>
      </c>
      <c r="E165"/>
      <c r="F165"/>
      <c r="G165" s="51"/>
      <c r="M165" s="34" t="s">
        <v>86</v>
      </c>
      <c r="N165" s="33" t="s">
        <v>11</v>
      </c>
      <c r="Q165"/>
    </row>
    <row r="166" spans="1:17">
      <c r="A166" s="26" t="s">
        <v>3034</v>
      </c>
      <c r="B166" s="12" t="s">
        <v>3194</v>
      </c>
      <c r="C166" s="12" t="s">
        <v>3195</v>
      </c>
      <c r="E166"/>
      <c r="F166"/>
      <c r="G166" s="51"/>
      <c r="M166" s="34" t="s">
        <v>338</v>
      </c>
      <c r="N166" s="33" t="s">
        <v>11</v>
      </c>
      <c r="Q166"/>
    </row>
    <row r="167" spans="1:17">
      <c r="A167" s="26" t="s">
        <v>2705</v>
      </c>
      <c r="B167" s="12" t="s">
        <v>3212</v>
      </c>
      <c r="C167" s="12" t="s">
        <v>3213</v>
      </c>
      <c r="E167"/>
      <c r="F167"/>
      <c r="G167" s="51"/>
      <c r="M167" s="34" t="s">
        <v>458</v>
      </c>
      <c r="N167" s="33" t="s">
        <v>11</v>
      </c>
      <c r="Q167"/>
    </row>
    <row r="168" spans="1:17">
      <c r="A168" s="26" t="s">
        <v>3036</v>
      </c>
      <c r="B168" s="12" t="s">
        <v>3194</v>
      </c>
      <c r="C168" s="12" t="s">
        <v>3195</v>
      </c>
      <c r="E168"/>
      <c r="F168"/>
      <c r="G168" s="51"/>
      <c r="M168" s="34" t="s">
        <v>366</v>
      </c>
      <c r="N168" s="33" t="s">
        <v>11</v>
      </c>
      <c r="Q168"/>
    </row>
    <row r="169" spans="1:17">
      <c r="A169" s="26" t="s">
        <v>1751</v>
      </c>
      <c r="B169" s="12" t="s">
        <v>3231</v>
      </c>
      <c r="C169" s="12" t="s">
        <v>3232</v>
      </c>
      <c r="E169"/>
      <c r="F169"/>
      <c r="G169" s="51"/>
      <c r="M169" s="34" t="s">
        <v>390</v>
      </c>
      <c r="N169" s="33" t="s">
        <v>11</v>
      </c>
      <c r="Q169"/>
    </row>
    <row r="170" spans="1:17">
      <c r="A170" s="26" t="s">
        <v>1606</v>
      </c>
      <c r="B170" s="12" t="s">
        <v>3210</v>
      </c>
      <c r="C170" s="12" t="s">
        <v>3211</v>
      </c>
      <c r="E170"/>
      <c r="F170"/>
      <c r="G170" s="51"/>
      <c r="M170" s="34" t="s">
        <v>384</v>
      </c>
      <c r="N170" s="33" t="s">
        <v>11</v>
      </c>
      <c r="Q170"/>
    </row>
    <row r="171" spans="1:17">
      <c r="A171" s="26" t="s">
        <v>3038</v>
      </c>
      <c r="B171" s="12" t="s">
        <v>3194</v>
      </c>
      <c r="C171" s="12" t="s">
        <v>3195</v>
      </c>
      <c r="E171"/>
      <c r="F171"/>
      <c r="G171" s="51"/>
      <c r="M171" s="34" t="s">
        <v>339</v>
      </c>
      <c r="N171" s="33" t="s">
        <v>11</v>
      </c>
      <c r="Q171"/>
    </row>
    <row r="172" spans="1:17">
      <c r="A172" s="26" t="s">
        <v>1673</v>
      </c>
      <c r="B172" s="12" t="s">
        <v>3196</v>
      </c>
      <c r="C172" s="12" t="s">
        <v>3197</v>
      </c>
      <c r="E172"/>
      <c r="F172"/>
      <c r="G172" s="51"/>
      <c r="M172" s="34" t="s">
        <v>1052</v>
      </c>
      <c r="N172" s="33" t="s">
        <v>11</v>
      </c>
      <c r="Q172"/>
    </row>
    <row r="173" spans="1:17">
      <c r="A173" s="26" t="s">
        <v>3040</v>
      </c>
      <c r="B173" s="12" t="s">
        <v>3194</v>
      </c>
      <c r="C173" s="12" t="s">
        <v>3195</v>
      </c>
      <c r="E173"/>
      <c r="F173"/>
      <c r="G173" s="51"/>
      <c r="M173" s="34" t="s">
        <v>397</v>
      </c>
      <c r="N173" s="33" t="s">
        <v>11</v>
      </c>
      <c r="Q173"/>
    </row>
    <row r="174" spans="1:17">
      <c r="A174" s="26" t="s">
        <v>3042</v>
      </c>
      <c r="B174" s="12" t="s">
        <v>3194</v>
      </c>
      <c r="C174" s="12" t="s">
        <v>3195</v>
      </c>
      <c r="E174"/>
      <c r="F174"/>
      <c r="G174" s="51"/>
      <c r="M174" s="34" t="s">
        <v>460</v>
      </c>
      <c r="N174" s="33" t="s">
        <v>11</v>
      </c>
      <c r="Q174"/>
    </row>
    <row r="175" spans="1:17">
      <c r="A175" s="26" t="s">
        <v>2806</v>
      </c>
      <c r="B175" s="12" t="s">
        <v>3210</v>
      </c>
      <c r="C175" s="12" t="s">
        <v>3211</v>
      </c>
      <c r="E175"/>
      <c r="F175"/>
      <c r="G175" s="51"/>
      <c r="M175" s="34" t="s">
        <v>370</v>
      </c>
      <c r="N175" s="33" t="s">
        <v>11</v>
      </c>
      <c r="Q175"/>
    </row>
    <row r="176" spans="1:17">
      <c r="A176" s="26" t="s">
        <v>987</v>
      </c>
      <c r="B176" s="12" t="s">
        <v>3210</v>
      </c>
      <c r="C176" s="12" t="s">
        <v>3211</v>
      </c>
      <c r="E176"/>
      <c r="F176"/>
      <c r="G176" s="51"/>
      <c r="M176" s="34" t="s">
        <v>405</v>
      </c>
      <c r="N176" s="33" t="s">
        <v>11</v>
      </c>
      <c r="Q176"/>
    </row>
    <row r="177" spans="1:17">
      <c r="A177" s="26" t="s">
        <v>1438</v>
      </c>
      <c r="B177" s="12">
        <v>44835</v>
      </c>
      <c r="C177" s="12">
        <v>45017</v>
      </c>
      <c r="E177"/>
      <c r="F177"/>
      <c r="G177" s="51"/>
      <c r="M177" s="34" t="s">
        <v>365</v>
      </c>
      <c r="N177" s="33" t="s">
        <v>11</v>
      </c>
      <c r="Q177"/>
    </row>
    <row r="178" spans="1:17">
      <c r="A178" s="26" t="s">
        <v>1088</v>
      </c>
      <c r="B178" s="12" t="s">
        <v>3210</v>
      </c>
      <c r="C178" s="12" t="s">
        <v>3211</v>
      </c>
      <c r="E178"/>
      <c r="F178"/>
      <c r="G178" s="51"/>
      <c r="M178" s="34" t="s">
        <v>392</v>
      </c>
      <c r="N178" s="33" t="s">
        <v>11</v>
      </c>
      <c r="Q178"/>
    </row>
    <row r="179" spans="1:17">
      <c r="A179" s="26" t="s">
        <v>1642</v>
      </c>
      <c r="B179" s="12" t="s">
        <v>3194</v>
      </c>
      <c r="C179" s="12" t="s">
        <v>3195</v>
      </c>
      <c r="E179"/>
      <c r="F179"/>
      <c r="G179" s="51"/>
      <c r="M179" s="34" t="s">
        <v>443</v>
      </c>
      <c r="N179" s="33" t="s">
        <v>11</v>
      </c>
      <c r="Q179"/>
    </row>
    <row r="180" spans="1:17">
      <c r="A180" s="26" t="s">
        <v>3044</v>
      </c>
      <c r="B180" s="12" t="s">
        <v>3194</v>
      </c>
      <c r="C180" s="12" t="s">
        <v>3195</v>
      </c>
      <c r="E180"/>
      <c r="F180"/>
      <c r="G180" s="51"/>
      <c r="M180" s="34" t="s">
        <v>376</v>
      </c>
      <c r="N180" s="33" t="s">
        <v>11</v>
      </c>
      <c r="Q180"/>
    </row>
    <row r="181" spans="1:17">
      <c r="A181" s="26" t="s">
        <v>2808</v>
      </c>
      <c r="B181" s="12" t="s">
        <v>3216</v>
      </c>
      <c r="C181" s="12" t="s">
        <v>3217</v>
      </c>
      <c r="E181"/>
      <c r="F181"/>
      <c r="G181" s="51"/>
      <c r="M181" s="34" t="s">
        <v>394</v>
      </c>
      <c r="N181" s="33" t="s">
        <v>11</v>
      </c>
      <c r="Q181"/>
    </row>
    <row r="182" spans="1:17">
      <c r="A182" s="26" t="s">
        <v>3046</v>
      </c>
      <c r="B182" s="12" t="s">
        <v>3194</v>
      </c>
      <c r="C182" s="12" t="s">
        <v>3195</v>
      </c>
      <c r="E182"/>
      <c r="F182"/>
      <c r="G182" s="51"/>
      <c r="M182" s="34" t="s">
        <v>422</v>
      </c>
      <c r="N182" s="33" t="s">
        <v>1741</v>
      </c>
      <c r="Q182"/>
    </row>
    <row r="183" spans="1:17">
      <c r="A183" s="26" t="s">
        <v>1643</v>
      </c>
      <c r="B183" s="12" t="s">
        <v>3194</v>
      </c>
      <c r="C183" s="12" t="s">
        <v>3195</v>
      </c>
      <c r="E183"/>
      <c r="F183"/>
      <c r="G183" s="51"/>
      <c r="M183" s="34" t="s">
        <v>375</v>
      </c>
      <c r="N183" s="33" t="s">
        <v>11</v>
      </c>
      <c r="Q183"/>
    </row>
    <row r="184" spans="1:17">
      <c r="A184" s="26" t="s">
        <v>3052</v>
      </c>
      <c r="B184" s="12" t="s">
        <v>3194</v>
      </c>
      <c r="C184" s="12" t="s">
        <v>3195</v>
      </c>
      <c r="E184"/>
      <c r="F184"/>
      <c r="G184" s="51"/>
      <c r="M184" s="34" t="s">
        <v>348</v>
      </c>
      <c r="N184" s="33" t="s">
        <v>11</v>
      </c>
      <c r="Q184"/>
    </row>
    <row r="185" spans="1:17">
      <c r="A185" s="26" t="s">
        <v>2554</v>
      </c>
      <c r="B185" s="12" t="s">
        <v>3198</v>
      </c>
      <c r="C185" s="12" t="s">
        <v>3199</v>
      </c>
      <c r="E185"/>
      <c r="F185"/>
      <c r="G185" s="51"/>
      <c r="M185" s="34" t="s">
        <v>479</v>
      </c>
      <c r="N185" s="33" t="s">
        <v>11</v>
      </c>
      <c r="Q185"/>
    </row>
    <row r="186" spans="1:17">
      <c r="A186" s="26" t="s">
        <v>3047</v>
      </c>
      <c r="B186" s="12" t="s">
        <v>3194</v>
      </c>
      <c r="C186" s="12" t="s">
        <v>3195</v>
      </c>
      <c r="E186"/>
      <c r="F186"/>
      <c r="G186" s="51"/>
      <c r="M186" s="34" t="s">
        <v>481</v>
      </c>
      <c r="N186" s="33" t="s">
        <v>11</v>
      </c>
      <c r="Q186"/>
    </row>
    <row r="187" spans="1:17">
      <c r="A187" s="26" t="s">
        <v>2697</v>
      </c>
      <c r="B187" s="12" t="s">
        <v>3221</v>
      </c>
      <c r="C187" s="12" t="s">
        <v>3222</v>
      </c>
      <c r="E187"/>
      <c r="F187"/>
      <c r="G187" s="51"/>
      <c r="M187" s="34" t="s">
        <v>486</v>
      </c>
      <c r="N187" s="33" t="s">
        <v>11</v>
      </c>
      <c r="Q187"/>
    </row>
    <row r="188" spans="1:17">
      <c r="A188" s="26" t="s">
        <v>3050</v>
      </c>
      <c r="B188" s="12" t="s">
        <v>3194</v>
      </c>
      <c r="C188" s="12" t="s">
        <v>3195</v>
      </c>
      <c r="E188"/>
      <c r="F188"/>
      <c r="G188" s="51"/>
      <c r="M188" s="34" t="s">
        <v>484</v>
      </c>
      <c r="N188" s="33" t="s">
        <v>11</v>
      </c>
      <c r="Q188"/>
    </row>
    <row r="189" spans="1:17">
      <c r="A189" s="26" t="s">
        <v>2579</v>
      </c>
      <c r="B189" s="12" t="s">
        <v>3196</v>
      </c>
      <c r="C189" s="12" t="s">
        <v>3197</v>
      </c>
      <c r="E189"/>
      <c r="F189"/>
      <c r="G189" s="51"/>
      <c r="M189" s="34" t="s">
        <v>190</v>
      </c>
      <c r="N189" s="33" t="s">
        <v>11</v>
      </c>
      <c r="Q189"/>
    </row>
    <row r="190" spans="1:17">
      <c r="A190" s="26" t="s">
        <v>1665</v>
      </c>
      <c r="B190" s="12" t="s">
        <v>3233</v>
      </c>
      <c r="C190" s="12" t="s">
        <v>3201</v>
      </c>
      <c r="E190"/>
      <c r="F190"/>
      <c r="G190" s="51"/>
      <c r="M190" s="34" t="s">
        <v>914</v>
      </c>
      <c r="N190" s="33" t="s">
        <v>11</v>
      </c>
      <c r="Q190"/>
    </row>
    <row r="191" spans="1:17">
      <c r="A191" s="26" t="s">
        <v>1752</v>
      </c>
      <c r="B191" s="12" t="s">
        <v>3221</v>
      </c>
      <c r="C191" s="12" t="s">
        <v>3222</v>
      </c>
      <c r="E191"/>
      <c r="F191"/>
      <c r="G191" s="51"/>
      <c r="M191" s="34" t="s">
        <v>194</v>
      </c>
      <c r="N191" s="33" t="s">
        <v>11</v>
      </c>
      <c r="Q191"/>
    </row>
    <row r="192" spans="1:17">
      <c r="A192" s="26" t="s">
        <v>1416</v>
      </c>
      <c r="B192" s="12">
        <v>44805</v>
      </c>
      <c r="C192" s="12">
        <v>44986</v>
      </c>
      <c r="E192"/>
      <c r="F192"/>
      <c r="G192" s="51"/>
      <c r="M192" s="34" t="s">
        <v>555</v>
      </c>
      <c r="N192" s="33" t="s">
        <v>11</v>
      </c>
      <c r="Q192"/>
    </row>
    <row r="193" spans="1:17">
      <c r="A193" s="26" t="s">
        <v>3204</v>
      </c>
      <c r="B193" s="12">
        <v>44805</v>
      </c>
      <c r="C193" s="12">
        <v>44986</v>
      </c>
      <c r="E193"/>
      <c r="F193"/>
      <c r="G193" s="51"/>
      <c r="M193" s="34" t="s">
        <v>90</v>
      </c>
      <c r="N193" s="33" t="s">
        <v>11</v>
      </c>
      <c r="Q193"/>
    </row>
    <row r="194" spans="1:17">
      <c r="A194" s="26" t="s">
        <v>986</v>
      </c>
      <c r="B194" s="12">
        <v>44866</v>
      </c>
      <c r="C194" s="12">
        <v>45047</v>
      </c>
      <c r="E194"/>
      <c r="F194"/>
      <c r="G194" s="51"/>
      <c r="M194" s="34" t="s">
        <v>471</v>
      </c>
      <c r="N194" s="33" t="s">
        <v>11</v>
      </c>
      <c r="Q194"/>
    </row>
    <row r="195" spans="1:17">
      <c r="A195" s="26" t="s">
        <v>3053</v>
      </c>
      <c r="B195" s="12">
        <v>44896</v>
      </c>
      <c r="C195" s="12">
        <v>45078</v>
      </c>
      <c r="E195"/>
      <c r="F195"/>
      <c r="G195" s="51"/>
      <c r="M195" s="34" t="s">
        <v>469</v>
      </c>
      <c r="N195" s="33" t="s">
        <v>11</v>
      </c>
      <c r="Q195"/>
    </row>
    <row r="196" spans="1:17">
      <c r="A196" s="26" t="s">
        <v>3055</v>
      </c>
      <c r="B196" s="12">
        <v>44896</v>
      </c>
      <c r="C196" s="12">
        <v>45078</v>
      </c>
      <c r="E196"/>
      <c r="F196"/>
      <c r="G196" s="51"/>
      <c r="M196" s="34" t="s">
        <v>135</v>
      </c>
      <c r="N196" s="33" t="s">
        <v>11</v>
      </c>
      <c r="Q196"/>
    </row>
    <row r="197" spans="1:17">
      <c r="A197" s="26" t="s">
        <v>3058</v>
      </c>
      <c r="B197" s="12">
        <v>44896</v>
      </c>
      <c r="C197" s="12">
        <v>45078</v>
      </c>
      <c r="E197"/>
      <c r="F197"/>
      <c r="G197" s="51"/>
      <c r="M197" s="34" t="s">
        <v>329</v>
      </c>
      <c r="N197" s="33" t="s">
        <v>11</v>
      </c>
      <c r="Q197"/>
    </row>
    <row r="198" spans="1:17">
      <c r="A198" s="26" t="s">
        <v>3056</v>
      </c>
      <c r="B198" s="12">
        <v>44896</v>
      </c>
      <c r="C198" s="12">
        <v>45078</v>
      </c>
      <c r="E198"/>
      <c r="F198"/>
      <c r="G198" s="51"/>
      <c r="M198" s="34" t="s">
        <v>292</v>
      </c>
      <c r="N198" s="33" t="s">
        <v>11</v>
      </c>
      <c r="Q198"/>
    </row>
    <row r="199" spans="1:17">
      <c r="A199" s="26" t="s">
        <v>2607</v>
      </c>
      <c r="B199" s="12">
        <v>44774</v>
      </c>
      <c r="C199" s="12">
        <v>44958</v>
      </c>
      <c r="E199"/>
      <c r="F199"/>
      <c r="G199" s="51"/>
      <c r="M199" s="34" t="s">
        <v>327</v>
      </c>
      <c r="N199" s="33" t="s">
        <v>11</v>
      </c>
      <c r="Q199"/>
    </row>
    <row r="200" spans="1:17">
      <c r="A200" s="26" t="s">
        <v>1644</v>
      </c>
      <c r="B200" s="12" t="s">
        <v>3221</v>
      </c>
      <c r="C200" s="12" t="s">
        <v>3222</v>
      </c>
      <c r="E200"/>
      <c r="F200"/>
      <c r="G200" s="51"/>
      <c r="M200" s="34" t="s">
        <v>199</v>
      </c>
      <c r="N200" s="33" t="s">
        <v>11</v>
      </c>
      <c r="Q200"/>
    </row>
    <row r="201" spans="1:17">
      <c r="A201" s="26" t="s">
        <v>3060</v>
      </c>
      <c r="B201" s="12" t="s">
        <v>3194</v>
      </c>
      <c r="C201" s="12" t="s">
        <v>3195</v>
      </c>
      <c r="E201"/>
      <c r="F201"/>
      <c r="G201" s="51"/>
      <c r="M201" s="34" t="s">
        <v>107</v>
      </c>
      <c r="N201" s="33" t="s">
        <v>11</v>
      </c>
      <c r="Q201"/>
    </row>
    <row r="202" spans="1:17">
      <c r="A202" s="26" t="s">
        <v>1089</v>
      </c>
      <c r="B202" s="12">
        <v>44866</v>
      </c>
      <c r="C202" s="12">
        <v>45047</v>
      </c>
      <c r="E202"/>
      <c r="F202"/>
      <c r="G202" s="51"/>
      <c r="M202" s="34" t="s">
        <v>119</v>
      </c>
      <c r="N202" s="33" t="s">
        <v>11</v>
      </c>
      <c r="Q202"/>
    </row>
    <row r="203" spans="1:17">
      <c r="A203" s="26" t="s">
        <v>2703</v>
      </c>
      <c r="B203" s="12">
        <v>44816</v>
      </c>
      <c r="C203" s="12">
        <v>44997</v>
      </c>
      <c r="E203"/>
      <c r="F203"/>
      <c r="G203" s="51"/>
      <c r="M203" s="34" t="s">
        <v>973</v>
      </c>
      <c r="N203" s="33" t="s">
        <v>11</v>
      </c>
      <c r="Q203"/>
    </row>
    <row r="204" spans="1:17">
      <c r="A204" s="26" t="s">
        <v>3062</v>
      </c>
      <c r="B204" s="12">
        <v>44896</v>
      </c>
      <c r="C204" s="12">
        <v>45078</v>
      </c>
      <c r="E204"/>
      <c r="F204"/>
      <c r="G204" s="51"/>
      <c r="M204" s="34" t="s">
        <v>2696</v>
      </c>
      <c r="N204" s="33" t="s">
        <v>11</v>
      </c>
      <c r="Q204"/>
    </row>
    <row r="205" spans="1:17">
      <c r="A205" s="26" t="s">
        <v>3064</v>
      </c>
      <c r="B205" s="12">
        <v>44896</v>
      </c>
      <c r="C205" s="12">
        <v>45078</v>
      </c>
      <c r="E205"/>
      <c r="F205"/>
      <c r="G205" s="51"/>
      <c r="M205" s="37" t="s">
        <v>2708</v>
      </c>
      <c r="N205" s="33" t="s">
        <v>11</v>
      </c>
      <c r="Q205"/>
    </row>
    <row r="206" spans="1:17">
      <c r="A206" s="26" t="s">
        <v>3066</v>
      </c>
      <c r="B206" s="12">
        <v>44896</v>
      </c>
      <c r="C206" s="12">
        <v>45078</v>
      </c>
      <c r="E206"/>
      <c r="F206"/>
      <c r="G206" s="51"/>
      <c r="M206" s="37" t="s">
        <v>1434</v>
      </c>
      <c r="N206" s="38" t="s">
        <v>144</v>
      </c>
      <c r="Q206"/>
    </row>
    <row r="207" spans="1:17">
      <c r="A207" s="26" t="s">
        <v>3067</v>
      </c>
      <c r="B207" s="12">
        <v>44896</v>
      </c>
      <c r="C207" s="12">
        <v>45078</v>
      </c>
      <c r="E207"/>
      <c r="F207"/>
      <c r="G207" s="51"/>
      <c r="M207" s="37" t="s">
        <v>557</v>
      </c>
      <c r="N207" s="33" t="s">
        <v>11</v>
      </c>
      <c r="Q207"/>
    </row>
    <row r="208" spans="1:17">
      <c r="A208" s="26" t="s">
        <v>1526</v>
      </c>
      <c r="B208" s="12" t="s">
        <v>3194</v>
      </c>
      <c r="C208" s="12" t="s">
        <v>3195</v>
      </c>
      <c r="E208"/>
      <c r="F208"/>
      <c r="G208" s="51"/>
      <c r="M208" s="37" t="s">
        <v>2533</v>
      </c>
      <c r="N208" s="33" t="s">
        <v>11</v>
      </c>
      <c r="Q208"/>
    </row>
    <row r="209" spans="1:19">
      <c r="A209" s="26" t="s">
        <v>1725</v>
      </c>
      <c r="B209" s="12" t="s">
        <v>3234</v>
      </c>
      <c r="C209" s="12" t="s">
        <v>3235</v>
      </c>
      <c r="E209"/>
      <c r="F209"/>
      <c r="G209" s="51"/>
      <c r="M209" s="37" t="s">
        <v>2827</v>
      </c>
      <c r="N209" s="33" t="s">
        <v>11</v>
      </c>
      <c r="Q209"/>
    </row>
    <row r="210" spans="1:19">
      <c r="A210" s="26" t="s">
        <v>1645</v>
      </c>
      <c r="B210" s="12" t="s">
        <v>3194</v>
      </c>
      <c r="C210" s="12" t="s">
        <v>3195</v>
      </c>
      <c r="E210"/>
      <c r="F210"/>
      <c r="G210" s="51"/>
      <c r="M210" s="37" t="s">
        <v>2534</v>
      </c>
      <c r="N210" s="33" t="s">
        <v>11</v>
      </c>
      <c r="Q210"/>
    </row>
    <row r="211" spans="1:19">
      <c r="A211" s="26" t="s">
        <v>957</v>
      </c>
      <c r="B211" s="12">
        <v>44835</v>
      </c>
      <c r="C211" s="12">
        <v>45017</v>
      </c>
      <c r="E211"/>
      <c r="F211"/>
      <c r="G211" s="51"/>
      <c r="M211"/>
      <c r="N211"/>
      <c r="Q211"/>
    </row>
    <row r="212" spans="1:19">
      <c r="A212" s="26" t="s">
        <v>1753</v>
      </c>
      <c r="B212" s="12" t="s">
        <v>3236</v>
      </c>
      <c r="C212" s="12" t="s">
        <v>3237</v>
      </c>
      <c r="E212"/>
      <c r="F212"/>
      <c r="G212" s="51"/>
      <c r="M212"/>
      <c r="N212"/>
      <c r="Q212"/>
    </row>
    <row r="213" spans="1:19">
      <c r="A213" s="26" t="s">
        <v>3068</v>
      </c>
      <c r="B213" s="12" t="s">
        <v>3194</v>
      </c>
      <c r="C213" s="12" t="s">
        <v>3195</v>
      </c>
      <c r="E213"/>
      <c r="F213"/>
      <c r="G213" s="51"/>
      <c r="M213"/>
      <c r="N213"/>
      <c r="Q213"/>
    </row>
    <row r="214" spans="1:19">
      <c r="A214" s="26" t="s">
        <v>3070</v>
      </c>
      <c r="B214" s="12" t="s">
        <v>3194</v>
      </c>
      <c r="C214" s="12" t="s">
        <v>3195</v>
      </c>
      <c r="E214"/>
      <c r="F214"/>
      <c r="G214" s="51"/>
      <c r="M214"/>
      <c r="N214"/>
      <c r="Q214"/>
    </row>
    <row r="215" spans="1:19">
      <c r="A215" s="26" t="s">
        <v>1418</v>
      </c>
      <c r="B215" s="12">
        <v>44805</v>
      </c>
      <c r="C215" s="12">
        <v>44986</v>
      </c>
      <c r="E215"/>
      <c r="F215"/>
      <c r="G215" s="51"/>
      <c r="M215"/>
      <c r="N215"/>
      <c r="Q215"/>
    </row>
    <row r="216" spans="1:19">
      <c r="A216" s="26" t="s">
        <v>1646</v>
      </c>
      <c r="B216" s="12" t="s">
        <v>3238</v>
      </c>
      <c r="C216" s="12" t="s">
        <v>3239</v>
      </c>
      <c r="E216"/>
      <c r="F216"/>
      <c r="G216" s="51"/>
      <c r="M216"/>
      <c r="N216"/>
      <c r="Q216"/>
    </row>
    <row r="217" spans="1:19">
      <c r="A217" s="26" t="s">
        <v>3072</v>
      </c>
      <c r="B217" s="12" t="s">
        <v>3194</v>
      </c>
      <c r="C217" s="12" t="s">
        <v>3195</v>
      </c>
      <c r="E217"/>
      <c r="F217"/>
      <c r="G217" s="51"/>
      <c r="O217"/>
      <c r="P217"/>
      <c r="S217"/>
    </row>
    <row r="218" spans="1:19">
      <c r="A218" s="26" t="s">
        <v>3074</v>
      </c>
      <c r="B218" s="12" t="s">
        <v>3194</v>
      </c>
      <c r="C218" s="12" t="s">
        <v>3195</v>
      </c>
      <c r="E218"/>
      <c r="F218"/>
      <c r="G218" s="51"/>
      <c r="O218"/>
      <c r="P218"/>
      <c r="S218"/>
    </row>
    <row r="219" spans="1:19">
      <c r="A219" s="26" t="s">
        <v>3076</v>
      </c>
      <c r="B219" s="12" t="s">
        <v>3194</v>
      </c>
      <c r="C219" s="12" t="s">
        <v>3195</v>
      </c>
      <c r="E219"/>
      <c r="F219"/>
      <c r="G219" s="51"/>
      <c r="O219"/>
      <c r="P219"/>
      <c r="S219"/>
    </row>
    <row r="220" spans="1:19">
      <c r="A220" s="26" t="s">
        <v>1419</v>
      </c>
      <c r="B220" s="12" t="s">
        <v>3198</v>
      </c>
      <c r="C220" s="12" t="s">
        <v>3199</v>
      </c>
      <c r="E220"/>
      <c r="F220"/>
      <c r="G220" s="51"/>
      <c r="O220"/>
      <c r="P220"/>
      <c r="S220"/>
    </row>
    <row r="221" spans="1:19">
      <c r="A221" s="26" t="s">
        <v>2582</v>
      </c>
      <c r="B221" s="12" t="s">
        <v>3196</v>
      </c>
      <c r="C221" s="12" t="s">
        <v>3197</v>
      </c>
      <c r="E221"/>
      <c r="F221"/>
      <c r="G221" s="51"/>
      <c r="O221"/>
      <c r="P221"/>
      <c r="S221"/>
    </row>
    <row r="222" spans="1:19">
      <c r="A222" s="26" t="s">
        <v>3077</v>
      </c>
      <c r="B222" s="12" t="s">
        <v>3194</v>
      </c>
      <c r="C222" s="12" t="s">
        <v>3195</v>
      </c>
      <c r="E222"/>
      <c r="F222"/>
      <c r="G222" s="51"/>
      <c r="O222"/>
      <c r="P222"/>
      <c r="S222"/>
    </row>
    <row r="223" spans="1:19">
      <c r="A223" s="26" t="s">
        <v>3079</v>
      </c>
      <c r="B223" s="12" t="s">
        <v>3194</v>
      </c>
      <c r="C223" s="12" t="s">
        <v>3195</v>
      </c>
      <c r="E223"/>
      <c r="F223"/>
      <c r="G223" s="51"/>
      <c r="O223"/>
      <c r="P223"/>
      <c r="S223"/>
    </row>
    <row r="224" spans="1:19">
      <c r="A224" s="26" t="s">
        <v>892</v>
      </c>
      <c r="B224" s="12">
        <v>44866</v>
      </c>
      <c r="C224" s="12">
        <v>45047</v>
      </c>
      <c r="E224"/>
      <c r="F224"/>
      <c r="G224" s="51"/>
      <c r="O224"/>
      <c r="P224"/>
      <c r="S224"/>
    </row>
    <row r="225" spans="1:19">
      <c r="A225" s="26" t="s">
        <v>3081</v>
      </c>
      <c r="B225" s="12">
        <v>44896</v>
      </c>
      <c r="C225" s="12">
        <v>45078</v>
      </c>
      <c r="E225"/>
      <c r="F225"/>
      <c r="G225" s="51"/>
      <c r="O225"/>
      <c r="P225"/>
      <c r="S225"/>
    </row>
    <row r="226" spans="1:19">
      <c r="A226" s="26" t="s">
        <v>1440</v>
      </c>
      <c r="B226" s="12" t="s">
        <v>3221</v>
      </c>
      <c r="C226" s="12" t="s">
        <v>3222</v>
      </c>
      <c r="E226"/>
      <c r="F226"/>
      <c r="G226" s="51"/>
      <c r="O226"/>
      <c r="P226"/>
      <c r="S226"/>
    </row>
    <row r="227" spans="1:19">
      <c r="A227" s="26" t="s">
        <v>1562</v>
      </c>
      <c r="B227" s="12">
        <v>44866</v>
      </c>
      <c r="C227" s="12">
        <v>45047</v>
      </c>
      <c r="E227"/>
      <c r="F227"/>
      <c r="G227" s="51"/>
      <c r="O227"/>
      <c r="P227"/>
      <c r="S227"/>
    </row>
    <row r="228" spans="1:19">
      <c r="A228" s="26" t="s">
        <v>1420</v>
      </c>
      <c r="B228" s="12" t="s">
        <v>3198</v>
      </c>
      <c r="C228" s="12" t="s">
        <v>3199</v>
      </c>
      <c r="E228"/>
      <c r="F228"/>
      <c r="G228" s="51"/>
      <c r="O228"/>
      <c r="P228"/>
      <c r="S228"/>
    </row>
    <row r="229" spans="1:19">
      <c r="A229" s="26" t="s">
        <v>3082</v>
      </c>
      <c r="B229" s="12" t="s">
        <v>3194</v>
      </c>
      <c r="C229" s="12" t="s">
        <v>3195</v>
      </c>
      <c r="E229"/>
      <c r="F229"/>
      <c r="G229" s="51"/>
      <c r="O229"/>
      <c r="P229"/>
      <c r="S229"/>
    </row>
    <row r="230" spans="1:19">
      <c r="A230" s="26" t="s">
        <v>1648</v>
      </c>
      <c r="B230" s="12">
        <v>44835</v>
      </c>
      <c r="C230" s="12">
        <v>45017</v>
      </c>
      <c r="E230"/>
      <c r="F230"/>
      <c r="G230" s="51"/>
      <c r="O230"/>
      <c r="P230"/>
      <c r="S230"/>
    </row>
    <row r="231" spans="1:19">
      <c r="A231" s="26" t="s">
        <v>207</v>
      </c>
      <c r="B231" s="12" t="s">
        <v>3196</v>
      </c>
      <c r="C231" s="12" t="s">
        <v>3197</v>
      </c>
      <c r="E231"/>
      <c r="F231"/>
      <c r="G231" s="51"/>
      <c r="O231"/>
      <c r="P231"/>
      <c r="S231"/>
    </row>
    <row r="232" spans="1:19">
      <c r="A232" s="26" t="s">
        <v>1421</v>
      </c>
      <c r="B232" s="12" t="s">
        <v>3240</v>
      </c>
      <c r="C232" s="12" t="s">
        <v>3241</v>
      </c>
      <c r="E232"/>
      <c r="F232"/>
      <c r="G232" s="51"/>
      <c r="O232"/>
      <c r="P232"/>
      <c r="S232"/>
    </row>
    <row r="233" spans="1:19">
      <c r="A233" s="26" t="s">
        <v>3205</v>
      </c>
      <c r="B233" s="12" t="s">
        <v>3194</v>
      </c>
      <c r="C233" s="12" t="s">
        <v>3195</v>
      </c>
      <c r="E233"/>
      <c r="F233"/>
      <c r="G233" s="51"/>
      <c r="O233"/>
      <c r="P233"/>
      <c r="S233"/>
    </row>
    <row r="234" spans="1:19">
      <c r="A234" s="26" t="s">
        <v>3084</v>
      </c>
      <c r="B234" s="12" t="s">
        <v>3194</v>
      </c>
      <c r="C234" s="12" t="s">
        <v>3195</v>
      </c>
      <c r="E234"/>
      <c r="F234"/>
      <c r="G234" s="51"/>
      <c r="O234"/>
      <c r="P234"/>
      <c r="S234"/>
    </row>
    <row r="235" spans="1:19">
      <c r="A235" s="26" t="s">
        <v>2810</v>
      </c>
      <c r="B235" s="12" t="s">
        <v>3210</v>
      </c>
      <c r="C235" s="12" t="s">
        <v>3211</v>
      </c>
      <c r="E235"/>
      <c r="F235"/>
      <c r="G235" s="51"/>
      <c r="O235"/>
      <c r="P235"/>
      <c r="S235"/>
    </row>
    <row r="236" spans="1:19">
      <c r="A236" s="26" t="s">
        <v>3088</v>
      </c>
      <c r="B236" s="12" t="s">
        <v>3194</v>
      </c>
      <c r="C236" s="12" t="s">
        <v>3195</v>
      </c>
      <c r="E236"/>
      <c r="F236"/>
      <c r="G236" s="51"/>
      <c r="O236"/>
      <c r="P236"/>
      <c r="S236"/>
    </row>
    <row r="237" spans="1:19">
      <c r="A237" s="26" t="s">
        <v>3206</v>
      </c>
      <c r="B237" s="12">
        <v>44866</v>
      </c>
      <c r="C237" s="12">
        <v>45047</v>
      </c>
      <c r="E237"/>
      <c r="F237"/>
      <c r="G237" s="51"/>
      <c r="O237"/>
      <c r="P237"/>
      <c r="S237"/>
    </row>
    <row r="238" spans="1:19">
      <c r="A238" s="26" t="s">
        <v>3090</v>
      </c>
      <c r="B238" s="12">
        <v>44896</v>
      </c>
      <c r="C238" s="12">
        <v>45078</v>
      </c>
      <c r="E238"/>
      <c r="F238"/>
      <c r="G238" s="51"/>
      <c r="O238"/>
      <c r="P238"/>
      <c r="S238"/>
    </row>
    <row r="239" spans="1:19">
      <c r="A239" s="26" t="s">
        <v>1441</v>
      </c>
      <c r="B239" s="12" t="s">
        <v>3221</v>
      </c>
      <c r="C239" s="12" t="s">
        <v>3222</v>
      </c>
      <c r="E239"/>
      <c r="F239"/>
      <c r="G239" s="51"/>
      <c r="O239"/>
      <c r="P239"/>
      <c r="S239"/>
    </row>
    <row r="240" spans="1:19">
      <c r="A240" s="26" t="s">
        <v>3092</v>
      </c>
      <c r="B240" s="12" t="s">
        <v>3194</v>
      </c>
      <c r="C240" s="12" t="s">
        <v>3195</v>
      </c>
      <c r="E240"/>
      <c r="F240"/>
      <c r="G240" s="51"/>
      <c r="O240"/>
      <c r="P240"/>
      <c r="S240"/>
    </row>
    <row r="241" spans="1:19">
      <c r="A241" s="26" t="s">
        <v>1649</v>
      </c>
      <c r="B241" s="12" t="s">
        <v>3210</v>
      </c>
      <c r="C241" s="12" t="s">
        <v>3211</v>
      </c>
      <c r="E241"/>
      <c r="F241"/>
      <c r="G241" s="51"/>
      <c r="O241"/>
      <c r="P241"/>
      <c r="S241"/>
    </row>
    <row r="242" spans="1:19">
      <c r="A242" s="26" t="s">
        <v>2702</v>
      </c>
      <c r="B242" s="12" t="s">
        <v>3221</v>
      </c>
      <c r="C242" s="12" t="s">
        <v>3222</v>
      </c>
      <c r="E242"/>
      <c r="F242"/>
      <c r="G242" s="51"/>
      <c r="O242"/>
      <c r="P242"/>
      <c r="S242"/>
    </row>
    <row r="243" spans="1:19">
      <c r="A243" s="26" t="s">
        <v>3094</v>
      </c>
      <c r="B243" s="12" t="s">
        <v>3194</v>
      </c>
      <c r="C243" s="12" t="s">
        <v>3195</v>
      </c>
      <c r="E243"/>
      <c r="F243"/>
      <c r="G243" s="51"/>
      <c r="O243"/>
      <c r="P243"/>
      <c r="S243"/>
    </row>
    <row r="244" spans="1:19">
      <c r="A244" s="26" t="s">
        <v>2811</v>
      </c>
      <c r="B244" s="12" t="s">
        <v>3210</v>
      </c>
      <c r="C244" s="12" t="s">
        <v>3211</v>
      </c>
      <c r="E244"/>
      <c r="F244"/>
      <c r="G244" s="51"/>
      <c r="O244"/>
      <c r="P244"/>
      <c r="S244"/>
    </row>
    <row r="245" spans="1:19">
      <c r="A245" s="26" t="s">
        <v>2370</v>
      </c>
      <c r="B245" s="12" t="s">
        <v>3194</v>
      </c>
      <c r="C245" s="12" t="s">
        <v>3195</v>
      </c>
      <c r="E245"/>
      <c r="F245"/>
      <c r="G245" s="51"/>
      <c r="O245"/>
      <c r="P245"/>
      <c r="S245"/>
    </row>
    <row r="246" spans="1:19">
      <c r="A246" s="26" t="s">
        <v>281</v>
      </c>
      <c r="B246" s="12" t="s">
        <v>3194</v>
      </c>
      <c r="C246" s="12" t="s">
        <v>3195</v>
      </c>
      <c r="E246"/>
      <c r="F246"/>
      <c r="G246" s="51"/>
      <c r="O246"/>
      <c r="P246"/>
      <c r="S246"/>
    </row>
    <row r="247" spans="1:19">
      <c r="A247" s="26" t="s">
        <v>2372</v>
      </c>
      <c r="B247" s="12">
        <v>44896</v>
      </c>
      <c r="C247" s="12">
        <v>45078</v>
      </c>
      <c r="E247"/>
      <c r="F247"/>
      <c r="G247" s="51"/>
      <c r="O247"/>
      <c r="P247"/>
      <c r="S247"/>
    </row>
    <row r="248" spans="1:19">
      <c r="A248" s="26" t="s">
        <v>3096</v>
      </c>
      <c r="B248" s="12">
        <v>44896</v>
      </c>
      <c r="C248" s="12">
        <v>45078</v>
      </c>
      <c r="E248"/>
      <c r="F248"/>
      <c r="G248" s="51"/>
      <c r="O248"/>
      <c r="P248"/>
      <c r="S248"/>
    </row>
    <row r="249" spans="1:19">
      <c r="A249" s="26" t="s">
        <v>985</v>
      </c>
      <c r="B249" s="12">
        <v>44866</v>
      </c>
      <c r="C249" s="12">
        <v>45047</v>
      </c>
      <c r="E249"/>
      <c r="F249"/>
      <c r="G249" s="51"/>
      <c r="O249"/>
      <c r="P249"/>
      <c r="S249"/>
    </row>
    <row r="250" spans="1:19">
      <c r="A250" s="26" t="s">
        <v>958</v>
      </c>
      <c r="B250" s="12" t="s">
        <v>3198</v>
      </c>
      <c r="C250" s="12" t="s">
        <v>3199</v>
      </c>
      <c r="E250"/>
      <c r="F250"/>
      <c r="G250" s="51"/>
      <c r="O250"/>
      <c r="P250"/>
      <c r="S250"/>
    </row>
    <row r="251" spans="1:19">
      <c r="A251" s="26" t="s">
        <v>3098</v>
      </c>
      <c r="B251" s="12" t="s">
        <v>3194</v>
      </c>
      <c r="C251" s="12" t="s">
        <v>3195</v>
      </c>
      <c r="E251"/>
      <c r="F251"/>
      <c r="G251" s="51"/>
      <c r="O251"/>
      <c r="P251"/>
      <c r="S251"/>
    </row>
    <row r="252" spans="1:19">
      <c r="A252" s="26" t="s">
        <v>3207</v>
      </c>
      <c r="B252" s="12" t="s">
        <v>3194</v>
      </c>
      <c r="C252" s="12" t="s">
        <v>3195</v>
      </c>
      <c r="E252"/>
      <c r="F252"/>
      <c r="G252" s="51"/>
      <c r="O252"/>
      <c r="P252"/>
      <c r="S252"/>
    </row>
    <row r="253" spans="1:19">
      <c r="A253" s="26" t="s">
        <v>3102</v>
      </c>
      <c r="B253" s="12" t="s">
        <v>3194</v>
      </c>
      <c r="C253" s="12" t="s">
        <v>3195</v>
      </c>
      <c r="E253"/>
      <c r="F253"/>
      <c r="G253" s="51"/>
      <c r="O253"/>
      <c r="P253"/>
      <c r="S253"/>
    </row>
    <row r="254" spans="1:19">
      <c r="A254" s="26" t="s">
        <v>1589</v>
      </c>
      <c r="B254" s="12" t="s">
        <v>3194</v>
      </c>
      <c r="C254" s="12" t="s">
        <v>3195</v>
      </c>
      <c r="E254"/>
      <c r="F254"/>
      <c r="G254" s="51"/>
      <c r="O254"/>
      <c r="P254"/>
      <c r="S254"/>
    </row>
    <row r="255" spans="1:19">
      <c r="A255" s="26" t="s">
        <v>3100</v>
      </c>
      <c r="B255" s="12" t="s">
        <v>3242</v>
      </c>
      <c r="C255" s="12" t="s">
        <v>3195</v>
      </c>
      <c r="E255"/>
      <c r="F255"/>
      <c r="G255" s="51"/>
      <c r="O255"/>
      <c r="P255"/>
      <c r="S255"/>
    </row>
    <row r="256" spans="1:19">
      <c r="A256" s="26" t="s">
        <v>1522</v>
      </c>
      <c r="B256" s="12" t="s">
        <v>3194</v>
      </c>
      <c r="C256" s="12" t="s">
        <v>3199</v>
      </c>
      <c r="E256"/>
      <c r="F256"/>
      <c r="G256" s="51"/>
      <c r="O256"/>
      <c r="P256"/>
      <c r="S256"/>
    </row>
    <row r="257" spans="1:19">
      <c r="A257" s="26" t="s">
        <v>3104</v>
      </c>
      <c r="B257" s="12" t="s">
        <v>3194</v>
      </c>
      <c r="C257" s="12" t="s">
        <v>3195</v>
      </c>
      <c r="E257"/>
      <c r="F257"/>
      <c r="G257" s="51"/>
      <c r="O257"/>
      <c r="P257"/>
      <c r="S257"/>
    </row>
    <row r="258" spans="1:19">
      <c r="A258" s="26" t="s">
        <v>3108</v>
      </c>
      <c r="B258" s="12" t="s">
        <v>3194</v>
      </c>
      <c r="C258" s="12" t="s">
        <v>3195</v>
      </c>
      <c r="E258"/>
      <c r="F258"/>
      <c r="G258" s="51"/>
      <c r="O258"/>
      <c r="P258"/>
      <c r="S258"/>
    </row>
    <row r="259" spans="1:19">
      <c r="A259" s="26" t="s">
        <v>3106</v>
      </c>
      <c r="B259" s="12" t="s">
        <v>3194</v>
      </c>
      <c r="C259" s="12" t="s">
        <v>3195</v>
      </c>
      <c r="E259"/>
      <c r="F259"/>
      <c r="G259" s="51"/>
      <c r="O259"/>
      <c r="P259"/>
      <c r="S259"/>
    </row>
    <row r="260" spans="1:19">
      <c r="A260" s="26" t="s">
        <v>959</v>
      </c>
      <c r="B260" s="12" t="s">
        <v>3198</v>
      </c>
      <c r="C260" s="12" t="s">
        <v>3199</v>
      </c>
      <c r="E260"/>
      <c r="F260"/>
      <c r="G260" s="51"/>
      <c r="O260"/>
      <c r="P260"/>
      <c r="S260"/>
    </row>
    <row r="261" spans="1:19">
      <c r="A261" s="26" t="s">
        <v>1669</v>
      </c>
      <c r="B261" s="12" t="s">
        <v>3238</v>
      </c>
      <c r="C261" s="12" t="s">
        <v>3239</v>
      </c>
      <c r="E261"/>
      <c r="F261"/>
      <c r="G261" s="51"/>
      <c r="O261"/>
      <c r="P261"/>
      <c r="S261"/>
    </row>
    <row r="262" spans="1:19">
      <c r="A262" s="26" t="s">
        <v>3186</v>
      </c>
      <c r="B262" s="12" t="s">
        <v>3194</v>
      </c>
      <c r="C262" s="12" t="s">
        <v>3195</v>
      </c>
      <c r="E262"/>
      <c r="F262"/>
      <c r="G262" s="51"/>
      <c r="O262"/>
      <c r="P262"/>
      <c r="S262"/>
    </row>
    <row r="263" spans="1:19">
      <c r="A263" s="26" t="s">
        <v>3112</v>
      </c>
      <c r="B263" s="12" t="s">
        <v>3194</v>
      </c>
      <c r="C263" s="12" t="s">
        <v>3195</v>
      </c>
      <c r="E263"/>
      <c r="F263"/>
      <c r="G263" s="51"/>
      <c r="O263"/>
      <c r="P263"/>
      <c r="S263"/>
    </row>
    <row r="264" spans="1:19">
      <c r="A264" s="26" t="s">
        <v>1650</v>
      </c>
      <c r="B264" s="12" t="s">
        <v>3210</v>
      </c>
      <c r="C264" s="12" t="s">
        <v>3211</v>
      </c>
      <c r="E264"/>
      <c r="F264"/>
      <c r="G264" s="51"/>
      <c r="O264"/>
      <c r="P264"/>
      <c r="S264"/>
    </row>
    <row r="265" spans="1:19">
      <c r="A265" s="26" t="s">
        <v>3114</v>
      </c>
      <c r="B265" s="12" t="s">
        <v>3194</v>
      </c>
      <c r="C265" s="12" t="s">
        <v>3195</v>
      </c>
      <c r="E265"/>
      <c r="F265"/>
      <c r="G265" s="51"/>
      <c r="O265"/>
      <c r="P265"/>
      <c r="S265"/>
    </row>
    <row r="266" spans="1:19">
      <c r="A266" s="26" t="s">
        <v>1672</v>
      </c>
      <c r="B266" s="12" t="s">
        <v>3233</v>
      </c>
      <c r="C266" s="12" t="s">
        <v>3201</v>
      </c>
      <c r="E266"/>
      <c r="F266"/>
      <c r="G266" s="51"/>
      <c r="O266"/>
      <c r="P266"/>
      <c r="S266"/>
    </row>
    <row r="267" spans="1:19">
      <c r="A267" s="26" t="s">
        <v>2700</v>
      </c>
      <c r="B267" s="12" t="s">
        <v>3243</v>
      </c>
      <c r="C267" s="12" t="s">
        <v>3244</v>
      </c>
      <c r="E267"/>
      <c r="F267"/>
      <c r="G267" s="51"/>
      <c r="O267"/>
      <c r="P267"/>
      <c r="S267"/>
    </row>
    <row r="268" spans="1:19">
      <c r="A268" s="26" t="s">
        <v>3118</v>
      </c>
      <c r="B268" s="12" t="s">
        <v>3194</v>
      </c>
      <c r="C268" s="12" t="s">
        <v>3195</v>
      </c>
      <c r="E268"/>
      <c r="F268"/>
      <c r="G268" s="51"/>
      <c r="O268"/>
      <c r="P268"/>
      <c r="S268"/>
    </row>
    <row r="269" spans="1:19">
      <c r="A269" s="26" t="s">
        <v>3116</v>
      </c>
      <c r="B269" s="12" t="s">
        <v>3194</v>
      </c>
      <c r="C269" s="12" t="s">
        <v>3195</v>
      </c>
      <c r="E269"/>
      <c r="F269"/>
      <c r="G269" s="51"/>
      <c r="O269"/>
      <c r="P269"/>
      <c r="S269"/>
    </row>
    <row r="270" spans="1:19">
      <c r="A270" s="26" t="s">
        <v>3120</v>
      </c>
      <c r="B270" s="12" t="s">
        <v>3194</v>
      </c>
      <c r="C270" s="12" t="s">
        <v>3195</v>
      </c>
      <c r="E270"/>
      <c r="F270"/>
      <c r="G270" s="51"/>
      <c r="O270"/>
      <c r="P270"/>
      <c r="S270"/>
    </row>
    <row r="271" spans="1:19">
      <c r="A271" s="26" t="s">
        <v>1675</v>
      </c>
      <c r="B271" s="12" t="s">
        <v>3227</v>
      </c>
      <c r="C271" s="12" t="s">
        <v>3228</v>
      </c>
      <c r="E271"/>
      <c r="F271"/>
      <c r="G271" s="51"/>
      <c r="O271"/>
      <c r="P271"/>
      <c r="S271"/>
    </row>
    <row r="272" spans="1:19">
      <c r="A272" s="26" t="s">
        <v>3122</v>
      </c>
      <c r="B272" s="12" t="s">
        <v>3194</v>
      </c>
      <c r="C272" s="12" t="s">
        <v>3195</v>
      </c>
      <c r="E272"/>
      <c r="F272"/>
      <c r="G272" s="51"/>
      <c r="O272"/>
      <c r="P272"/>
      <c r="S272"/>
    </row>
    <row r="273" spans="1:19">
      <c r="A273" s="26" t="s">
        <v>1663</v>
      </c>
      <c r="B273" s="12">
        <v>44743</v>
      </c>
      <c r="C273" s="12">
        <v>44927</v>
      </c>
      <c r="E273"/>
      <c r="F273"/>
      <c r="G273" s="51"/>
      <c r="O273"/>
      <c r="P273"/>
      <c r="S273"/>
    </row>
    <row r="274" spans="1:19">
      <c r="A274" s="26" t="s">
        <v>984</v>
      </c>
      <c r="B274" s="12" t="s">
        <v>3210</v>
      </c>
      <c r="C274" s="12" t="s">
        <v>3211</v>
      </c>
      <c r="E274"/>
      <c r="F274"/>
      <c r="G274" s="51"/>
      <c r="O274"/>
      <c r="P274"/>
      <c r="S274"/>
    </row>
    <row r="275" spans="1:19">
      <c r="A275" s="26" t="s">
        <v>1661</v>
      </c>
      <c r="B275" s="12">
        <v>44743</v>
      </c>
      <c r="C275" s="12">
        <v>44927</v>
      </c>
      <c r="E275"/>
      <c r="F275"/>
      <c r="G275" s="51"/>
      <c r="O275"/>
      <c r="P275"/>
      <c r="S275"/>
    </row>
    <row r="276" spans="1:19">
      <c r="A276" s="26" t="s">
        <v>960</v>
      </c>
      <c r="B276" s="12" t="s">
        <v>3221</v>
      </c>
      <c r="C276" s="12" t="s">
        <v>3222</v>
      </c>
      <c r="E276"/>
      <c r="F276"/>
      <c r="G276" s="51"/>
      <c r="O276"/>
      <c r="P276"/>
      <c r="S276"/>
    </row>
    <row r="277" spans="1:19">
      <c r="A277" s="26" t="s">
        <v>1727</v>
      </c>
      <c r="B277" s="12" t="s">
        <v>3196</v>
      </c>
      <c r="C277" s="12" t="s">
        <v>3197</v>
      </c>
      <c r="E277"/>
      <c r="F277"/>
      <c r="G277" s="51"/>
      <c r="O277"/>
      <c r="P277"/>
      <c r="S277"/>
    </row>
    <row r="278" spans="1:19">
      <c r="A278" s="26" t="s">
        <v>3124</v>
      </c>
      <c r="B278" s="12" t="s">
        <v>3194</v>
      </c>
      <c r="C278" s="12" t="s">
        <v>3195</v>
      </c>
      <c r="E278"/>
      <c r="F278"/>
      <c r="G278" s="51"/>
      <c r="O278"/>
      <c r="P278"/>
      <c r="S278"/>
    </row>
    <row r="279" spans="1:19">
      <c r="A279" s="26" t="s">
        <v>3126</v>
      </c>
      <c r="B279" s="12" t="s">
        <v>3194</v>
      </c>
      <c r="C279" s="12" t="s">
        <v>3195</v>
      </c>
      <c r="E279"/>
      <c r="F279"/>
      <c r="G279" s="51"/>
      <c r="O279"/>
      <c r="P279"/>
      <c r="S279"/>
    </row>
    <row r="280" spans="1:19">
      <c r="A280" s="26" t="s">
        <v>1674</v>
      </c>
      <c r="B280" s="12" t="s">
        <v>3196</v>
      </c>
      <c r="C280" s="12" t="s">
        <v>3197</v>
      </c>
      <c r="E280"/>
      <c r="F280"/>
      <c r="G280" s="51"/>
      <c r="O280"/>
      <c r="P280"/>
      <c r="S280"/>
    </row>
    <row r="281" spans="1:19">
      <c r="A281" s="26" t="s">
        <v>3208</v>
      </c>
      <c r="B281" s="12" t="s">
        <v>3210</v>
      </c>
      <c r="C281" s="12" t="s">
        <v>3211</v>
      </c>
      <c r="E281"/>
      <c r="F281"/>
      <c r="G281" s="51"/>
      <c r="O281"/>
      <c r="P281"/>
      <c r="S281"/>
    </row>
    <row r="282" spans="1:19">
      <c r="A282" s="26" t="s">
        <v>1651</v>
      </c>
      <c r="B282" s="12" t="s">
        <v>3194</v>
      </c>
      <c r="C282" s="12" t="s">
        <v>3195</v>
      </c>
      <c r="E282"/>
      <c r="F282"/>
      <c r="G282" s="51"/>
      <c r="O282"/>
      <c r="P282"/>
      <c r="S282"/>
    </row>
    <row r="283" spans="1:19">
      <c r="A283" s="26" t="s">
        <v>3128</v>
      </c>
      <c r="B283" s="12" t="s">
        <v>3194</v>
      </c>
      <c r="C283" s="12" t="s">
        <v>3195</v>
      </c>
      <c r="E283"/>
      <c r="F283"/>
      <c r="G283" s="51"/>
      <c r="O283"/>
      <c r="P283"/>
      <c r="S283"/>
    </row>
    <row r="284" spans="1:19">
      <c r="A284" s="26" t="s">
        <v>3130</v>
      </c>
      <c r="B284" s="12" t="s">
        <v>3194</v>
      </c>
      <c r="C284" s="12" t="s">
        <v>3195</v>
      </c>
      <c r="E284"/>
      <c r="F284"/>
      <c r="G284" s="51"/>
      <c r="O284"/>
      <c r="P284"/>
      <c r="S284"/>
    </row>
    <row r="285" spans="1:19">
      <c r="A285" s="26" t="s">
        <v>1678</v>
      </c>
      <c r="B285" s="12" t="s">
        <v>3198</v>
      </c>
      <c r="C285" s="12" t="s">
        <v>3199</v>
      </c>
      <c r="E285"/>
      <c r="F285"/>
      <c r="G285" s="51"/>
      <c r="O285"/>
      <c r="P285"/>
      <c r="S285"/>
    </row>
    <row r="286" spans="1:19">
      <c r="A286" s="26" t="s">
        <v>3132</v>
      </c>
      <c r="B286" s="12" t="s">
        <v>3194</v>
      </c>
      <c r="C286" s="12" t="s">
        <v>3195</v>
      </c>
      <c r="E286"/>
      <c r="F286"/>
      <c r="G286" s="51"/>
      <c r="O286"/>
      <c r="P286"/>
      <c r="S286"/>
    </row>
    <row r="287" spans="1:19">
      <c r="A287" s="26" t="s">
        <v>3134</v>
      </c>
      <c r="B287" s="12" t="s">
        <v>3194</v>
      </c>
      <c r="C287" s="12" t="s">
        <v>3195</v>
      </c>
      <c r="E287"/>
      <c r="F287"/>
      <c r="G287" s="51"/>
      <c r="O287"/>
      <c r="P287"/>
      <c r="S287"/>
    </row>
    <row r="288" spans="1:19">
      <c r="A288" s="26" t="s">
        <v>3137</v>
      </c>
      <c r="B288" s="12" t="s">
        <v>3194</v>
      </c>
      <c r="C288" s="12" t="s">
        <v>3195</v>
      </c>
      <c r="E288"/>
      <c r="F288"/>
      <c r="G288" s="51"/>
      <c r="O288"/>
      <c r="P288"/>
      <c r="S288"/>
    </row>
    <row r="289" spans="1:19">
      <c r="A289" s="26" t="s">
        <v>1668</v>
      </c>
      <c r="B289" s="12" t="s">
        <v>3194</v>
      </c>
      <c r="C289" s="12" t="s">
        <v>3195</v>
      </c>
      <c r="E289"/>
      <c r="F289"/>
      <c r="G289" s="51"/>
      <c r="O289"/>
      <c r="P289"/>
      <c r="S289"/>
    </row>
    <row r="290" spans="1:19">
      <c r="A290" s="26" t="s">
        <v>1726</v>
      </c>
      <c r="B290" s="12">
        <v>44835</v>
      </c>
      <c r="C290" s="12">
        <v>45017</v>
      </c>
      <c r="E290"/>
      <c r="F290"/>
      <c r="G290" s="51"/>
      <c r="O290"/>
      <c r="P290"/>
      <c r="S290"/>
    </row>
    <row r="291" spans="1:19">
      <c r="A291" s="26" t="s">
        <v>1423</v>
      </c>
      <c r="B291" s="12">
        <v>44805</v>
      </c>
      <c r="C291" s="12">
        <v>44986</v>
      </c>
      <c r="E291"/>
      <c r="F291"/>
      <c r="G291" s="51"/>
      <c r="O291"/>
      <c r="P291"/>
      <c r="S291"/>
    </row>
    <row r="292" spans="1:19">
      <c r="A292" s="26" t="s">
        <v>3139</v>
      </c>
      <c r="B292" s="12">
        <v>44896</v>
      </c>
      <c r="C292" s="12">
        <v>45078</v>
      </c>
      <c r="E292"/>
      <c r="F292"/>
      <c r="G292" s="51"/>
      <c r="O292"/>
      <c r="P292"/>
      <c r="S292"/>
    </row>
    <row r="293" spans="1:19">
      <c r="A293" s="26" t="s">
        <v>961</v>
      </c>
      <c r="B293" s="12" t="s">
        <v>3196</v>
      </c>
      <c r="C293" s="12" t="s">
        <v>3197</v>
      </c>
      <c r="E293"/>
      <c r="F293"/>
      <c r="G293" s="51"/>
      <c r="O293"/>
      <c r="P293"/>
      <c r="S293"/>
    </row>
    <row r="294" spans="1:19">
      <c r="A294" s="26" t="s">
        <v>3141</v>
      </c>
      <c r="B294" s="12" t="s">
        <v>3194</v>
      </c>
      <c r="C294" s="12" t="s">
        <v>3195</v>
      </c>
      <c r="E294"/>
      <c r="F294"/>
      <c r="G294" s="51"/>
      <c r="O294"/>
      <c r="P294"/>
      <c r="S294"/>
    </row>
    <row r="295" spans="1:19">
      <c r="A295" s="26" t="s">
        <v>3143</v>
      </c>
      <c r="B295" s="12" t="s">
        <v>3194</v>
      </c>
      <c r="C295" s="12" t="s">
        <v>3195</v>
      </c>
      <c r="E295"/>
      <c r="F295"/>
      <c r="G295" s="51"/>
      <c r="O295"/>
      <c r="P295"/>
      <c r="S295"/>
    </row>
    <row r="296" spans="1:19">
      <c r="A296" s="26" t="s">
        <v>3145</v>
      </c>
      <c r="B296" s="12" t="s">
        <v>3194</v>
      </c>
      <c r="C296" s="12" t="s">
        <v>3195</v>
      </c>
      <c r="E296"/>
      <c r="F296"/>
      <c r="G296" s="51"/>
      <c r="O296"/>
      <c r="P296"/>
      <c r="S296"/>
    </row>
    <row r="297" spans="1:19">
      <c r="A297" s="26" t="s">
        <v>2584</v>
      </c>
      <c r="B297" s="12" t="s">
        <v>3196</v>
      </c>
      <c r="C297" s="12" t="s">
        <v>3197</v>
      </c>
      <c r="E297"/>
      <c r="F297"/>
      <c r="G297" s="51"/>
      <c r="O297"/>
      <c r="P297"/>
      <c r="S297"/>
    </row>
    <row r="298" spans="1:19">
      <c r="A298" s="26" t="s">
        <v>1515</v>
      </c>
      <c r="B298" s="12">
        <v>44896</v>
      </c>
      <c r="C298" s="12">
        <v>45078</v>
      </c>
      <c r="E298"/>
      <c r="F298"/>
      <c r="G298" s="51"/>
      <c r="O298"/>
      <c r="P298"/>
      <c r="S298"/>
    </row>
    <row r="299" spans="1:19">
      <c r="A299" s="26" t="s">
        <v>3147</v>
      </c>
      <c r="B299" s="12">
        <v>44896</v>
      </c>
      <c r="C299" s="12">
        <v>45078</v>
      </c>
      <c r="E299"/>
      <c r="F299"/>
      <c r="G299" s="51"/>
      <c r="O299"/>
      <c r="P299"/>
      <c r="S299"/>
    </row>
    <row r="300" spans="1:19">
      <c r="A300" s="26" t="s">
        <v>3149</v>
      </c>
      <c r="B300" s="12">
        <v>44896</v>
      </c>
      <c r="C300" s="12">
        <v>45078</v>
      </c>
      <c r="E300"/>
      <c r="F300"/>
      <c r="G300" s="51"/>
      <c r="O300"/>
      <c r="P300"/>
      <c r="S300"/>
    </row>
    <row r="301" spans="1:19">
      <c r="A301" s="26" t="s">
        <v>3151</v>
      </c>
      <c r="B301" s="12">
        <v>44896</v>
      </c>
      <c r="C301" s="12">
        <v>45078</v>
      </c>
      <c r="E301"/>
      <c r="F301"/>
      <c r="G301" s="51"/>
      <c r="O301"/>
      <c r="P301"/>
      <c r="S301"/>
    </row>
    <row r="302" spans="1:19">
      <c r="A302" s="26" t="s">
        <v>980</v>
      </c>
      <c r="B302" s="12">
        <v>44866</v>
      </c>
      <c r="C302" s="12">
        <v>45047</v>
      </c>
      <c r="E302"/>
      <c r="F302"/>
      <c r="G302" s="51"/>
      <c r="O302"/>
      <c r="P302"/>
      <c r="S302"/>
    </row>
    <row r="303" spans="1:19">
      <c r="A303" s="26" t="s">
        <v>962</v>
      </c>
      <c r="B303" s="12">
        <v>44896</v>
      </c>
      <c r="C303" s="12">
        <v>45078</v>
      </c>
      <c r="E303"/>
      <c r="F303"/>
      <c r="G303" s="51"/>
      <c r="O303"/>
      <c r="P303"/>
      <c r="S303"/>
    </row>
    <row r="304" spans="1:19">
      <c r="A304" s="26" t="s">
        <v>3153</v>
      </c>
      <c r="B304" s="12">
        <v>44896</v>
      </c>
      <c r="C304" s="12">
        <v>45078</v>
      </c>
      <c r="E304"/>
      <c r="F304"/>
      <c r="G304" s="51"/>
      <c r="O304"/>
      <c r="P304"/>
      <c r="S304"/>
    </row>
    <row r="305" spans="1:19">
      <c r="A305" s="26" t="s">
        <v>1424</v>
      </c>
      <c r="B305" s="12">
        <v>44815</v>
      </c>
      <c r="C305" s="12">
        <v>44996</v>
      </c>
      <c r="E305"/>
      <c r="F305"/>
      <c r="G305" s="51"/>
      <c r="O305"/>
      <c r="P305"/>
      <c r="S305"/>
    </row>
    <row r="306" spans="1:19">
      <c r="A306" s="26" t="s">
        <v>1445</v>
      </c>
      <c r="B306" s="12">
        <v>44835</v>
      </c>
      <c r="C306" s="12">
        <v>45017</v>
      </c>
      <c r="E306"/>
      <c r="F306"/>
      <c r="G306" s="51"/>
      <c r="O306"/>
      <c r="P306"/>
      <c r="S306"/>
    </row>
    <row r="307" spans="1:19">
      <c r="A307" s="26" t="s">
        <v>3156</v>
      </c>
      <c r="B307" s="12">
        <v>44896</v>
      </c>
      <c r="C307" s="12">
        <v>45078</v>
      </c>
      <c r="E307"/>
      <c r="F307"/>
      <c r="G307" s="51"/>
      <c r="O307"/>
      <c r="P307"/>
      <c r="S307"/>
    </row>
    <row r="308" spans="1:19">
      <c r="A308" s="26" t="s">
        <v>2567</v>
      </c>
      <c r="B308" s="12">
        <v>44805</v>
      </c>
      <c r="C308" s="12">
        <v>44986</v>
      </c>
      <c r="E308"/>
      <c r="F308"/>
      <c r="G308" s="51"/>
      <c r="O308"/>
      <c r="P308"/>
      <c r="S308"/>
    </row>
    <row r="309" spans="1:19">
      <c r="A309" s="26" t="s">
        <v>3155</v>
      </c>
      <c r="B309" s="12">
        <v>44896</v>
      </c>
      <c r="C309" s="12">
        <v>45078</v>
      </c>
      <c r="E309"/>
      <c r="F309"/>
      <c r="G309" s="51"/>
      <c r="O309"/>
      <c r="P309"/>
      <c r="S309"/>
    </row>
    <row r="310" spans="1:19">
      <c r="A310" s="26" t="s">
        <v>3158</v>
      </c>
      <c r="B310" s="12">
        <v>44896</v>
      </c>
      <c r="C310" s="12">
        <v>45078</v>
      </c>
      <c r="E310"/>
      <c r="F310"/>
      <c r="G310" s="51"/>
      <c r="O310"/>
      <c r="P310"/>
      <c r="S310"/>
    </row>
    <row r="311" spans="1:19">
      <c r="A311" s="26" t="s">
        <v>1425</v>
      </c>
      <c r="B311" s="12" t="s">
        <v>3245</v>
      </c>
      <c r="C311" s="12" t="s">
        <v>3246</v>
      </c>
      <c r="E311"/>
      <c r="F311"/>
      <c r="G311" s="51"/>
      <c r="O311"/>
      <c r="P311"/>
      <c r="S311"/>
    </row>
    <row r="312" spans="1:19">
      <c r="A312" s="26" t="s">
        <v>3160</v>
      </c>
      <c r="B312" s="12" t="s">
        <v>3194</v>
      </c>
      <c r="C312" s="12" t="s">
        <v>3195</v>
      </c>
      <c r="E312"/>
      <c r="F312"/>
      <c r="G312" s="51"/>
      <c r="O312"/>
      <c r="P312"/>
      <c r="S312"/>
    </row>
    <row r="313" spans="1:19">
      <c r="A313" s="26" t="s">
        <v>2815</v>
      </c>
      <c r="B313" s="12" t="s">
        <v>3210</v>
      </c>
      <c r="C313" s="12" t="s">
        <v>3211</v>
      </c>
      <c r="E313"/>
      <c r="F313"/>
      <c r="G313" s="51"/>
      <c r="O313"/>
      <c r="P313"/>
      <c r="S313"/>
    </row>
    <row r="314" spans="1:19">
      <c r="A314" s="26" t="s">
        <v>3159</v>
      </c>
      <c r="B314" s="12" t="s">
        <v>3194</v>
      </c>
      <c r="C314" s="12" t="s">
        <v>3195</v>
      </c>
      <c r="E314"/>
      <c r="F314"/>
      <c r="G314" s="51"/>
      <c r="O314"/>
      <c r="P314"/>
      <c r="S314"/>
    </row>
    <row r="315" spans="1:19">
      <c r="A315" s="26" t="s">
        <v>2553</v>
      </c>
      <c r="B315" s="12" t="s">
        <v>3201</v>
      </c>
      <c r="C315" s="12" t="s">
        <v>3202</v>
      </c>
      <c r="E315"/>
      <c r="F315"/>
      <c r="G315" s="51"/>
      <c r="O315"/>
      <c r="P315"/>
      <c r="S315"/>
    </row>
    <row r="316" spans="1:19">
      <c r="A316" s="26" t="s">
        <v>2817</v>
      </c>
      <c r="B316" s="12" t="s">
        <v>3210</v>
      </c>
      <c r="C316" s="12" t="s">
        <v>3211</v>
      </c>
      <c r="E316"/>
      <c r="F316"/>
      <c r="G316" s="51"/>
      <c r="O316"/>
      <c r="P316"/>
      <c r="S316"/>
    </row>
    <row r="317" spans="1:19">
      <c r="B317" s="12"/>
      <c r="C317" s="12"/>
      <c r="E317"/>
      <c r="F317"/>
      <c r="G317" s="51"/>
      <c r="O317"/>
      <c r="P317"/>
      <c r="S317"/>
    </row>
    <row r="318" spans="1:19">
      <c r="B318" s="12"/>
      <c r="C318" s="12"/>
      <c r="E318"/>
      <c r="F318"/>
      <c r="G318" s="51"/>
      <c r="O318"/>
      <c r="P318"/>
      <c r="S318"/>
    </row>
    <row r="319" spans="1:19">
      <c r="B319" s="12"/>
      <c r="C319" s="12"/>
      <c r="E319"/>
      <c r="F319"/>
      <c r="G319" s="51"/>
      <c r="O319"/>
      <c r="P319"/>
      <c r="S319"/>
    </row>
    <row r="320" spans="1:19">
      <c r="B320" s="12"/>
      <c r="C320" s="12"/>
      <c r="E320"/>
      <c r="F320"/>
      <c r="G320" s="51"/>
      <c r="O320"/>
      <c r="P320"/>
      <c r="S320"/>
    </row>
    <row r="321" spans="2:19">
      <c r="B321" s="12"/>
      <c r="C321" s="12"/>
      <c r="E321"/>
      <c r="F321"/>
      <c r="G321" s="51"/>
      <c r="O321"/>
      <c r="P321"/>
      <c r="S321"/>
    </row>
    <row r="322" spans="2:19">
      <c r="B322" s="12"/>
      <c r="C322" s="12"/>
      <c r="E322"/>
      <c r="F322"/>
      <c r="G322" s="51"/>
      <c r="O322"/>
      <c r="P322"/>
      <c r="S322"/>
    </row>
    <row r="323" spans="2:19">
      <c r="B323" s="12"/>
      <c r="C323" s="12"/>
      <c r="E323"/>
      <c r="F323"/>
      <c r="G323" s="51"/>
      <c r="O323"/>
      <c r="P323"/>
      <c r="S323"/>
    </row>
    <row r="324" spans="2:19">
      <c r="B324" s="12"/>
      <c r="C324" s="12"/>
      <c r="E324"/>
      <c r="F324"/>
      <c r="G324" s="51"/>
      <c r="O324"/>
      <c r="P324"/>
      <c r="S324"/>
    </row>
    <row r="325" spans="2:19">
      <c r="B325" s="12"/>
      <c r="C325" s="12"/>
      <c r="E325"/>
      <c r="F325"/>
      <c r="G325" s="51"/>
      <c r="O325"/>
      <c r="P325"/>
      <c r="S325"/>
    </row>
    <row r="326" spans="2:19">
      <c r="B326" s="12"/>
      <c r="C326" s="12"/>
      <c r="E326"/>
      <c r="F326"/>
      <c r="G326" s="51"/>
      <c r="O326"/>
      <c r="P326"/>
      <c r="S326"/>
    </row>
    <row r="327" spans="2:19">
      <c r="B327" s="12"/>
      <c r="C327" s="12"/>
      <c r="E327"/>
      <c r="F327"/>
      <c r="G327" s="51"/>
      <c r="O327"/>
      <c r="P327"/>
      <c r="S327"/>
    </row>
    <row r="328" spans="2:19">
      <c r="B328" s="12"/>
      <c r="C328" s="12"/>
      <c r="E328"/>
      <c r="F328"/>
      <c r="G328" s="51"/>
      <c r="O328"/>
      <c r="P328"/>
      <c r="S328"/>
    </row>
    <row r="329" spans="2:19">
      <c r="B329" s="12"/>
      <c r="C329" s="12"/>
      <c r="E329"/>
      <c r="F329"/>
      <c r="G329" s="51"/>
      <c r="O329"/>
      <c r="P329"/>
      <c r="S329"/>
    </row>
    <row r="330" spans="2:19">
      <c r="E330"/>
      <c r="F330"/>
      <c r="G330" s="51"/>
      <c r="O330"/>
      <c r="P330"/>
      <c r="S330"/>
    </row>
    <row r="331" spans="2:19">
      <c r="E331"/>
      <c r="F331"/>
      <c r="G331" s="51"/>
      <c r="O331"/>
      <c r="P331"/>
      <c r="S331"/>
    </row>
    <row r="332" spans="2:19">
      <c r="E332"/>
      <c r="F332"/>
      <c r="G332" s="51"/>
      <c r="O332"/>
      <c r="P332"/>
      <c r="S332"/>
    </row>
    <row r="333" spans="2:19">
      <c r="E333"/>
      <c r="F333"/>
      <c r="G333" s="51"/>
      <c r="O333"/>
      <c r="P333"/>
      <c r="S333"/>
    </row>
    <row r="334" spans="2:19">
      <c r="E334"/>
      <c r="F334"/>
      <c r="G334" s="51"/>
      <c r="O334"/>
      <c r="P334"/>
      <c r="S334"/>
    </row>
    <row r="335" spans="2:19">
      <c r="E335"/>
      <c r="F335"/>
      <c r="G335" s="51"/>
      <c r="O335"/>
      <c r="P335"/>
      <c r="S335"/>
    </row>
    <row r="336" spans="2:19">
      <c r="E336"/>
      <c r="F336"/>
      <c r="G336" s="51"/>
      <c r="O336"/>
      <c r="P336"/>
      <c r="S336"/>
    </row>
    <row r="337" spans="5:19">
      <c r="E337"/>
      <c r="F337"/>
      <c r="G337" s="51"/>
      <c r="O337"/>
      <c r="P337"/>
      <c r="S337"/>
    </row>
    <row r="338" spans="5:19">
      <c r="E338"/>
      <c r="F338"/>
      <c r="G338" s="51"/>
      <c r="O338"/>
      <c r="P338"/>
      <c r="S338"/>
    </row>
    <row r="339" spans="5:19">
      <c r="E339"/>
      <c r="F339"/>
      <c r="G339" s="51"/>
      <c r="O339"/>
      <c r="P339"/>
      <c r="S339"/>
    </row>
    <row r="340" spans="5:19">
      <c r="E340"/>
      <c r="F340"/>
      <c r="G340" s="51"/>
      <c r="O340"/>
      <c r="P340"/>
      <c r="S340"/>
    </row>
    <row r="341" spans="5:19">
      <c r="E341"/>
      <c r="F341"/>
      <c r="G341" s="51"/>
      <c r="O341"/>
      <c r="P341"/>
      <c r="S341"/>
    </row>
    <row r="342" spans="5:19">
      <c r="E342"/>
      <c r="F342"/>
      <c r="G342" s="51"/>
      <c r="O342"/>
      <c r="P342"/>
      <c r="S342"/>
    </row>
    <row r="343" spans="5:19">
      <c r="E343"/>
      <c r="F343"/>
      <c r="G343" s="51"/>
      <c r="O343"/>
      <c r="P343"/>
      <c r="S343"/>
    </row>
    <row r="344" spans="5:19">
      <c r="E344"/>
      <c r="F344"/>
      <c r="G344" s="51"/>
      <c r="O344"/>
      <c r="P344"/>
      <c r="S344"/>
    </row>
    <row r="345" spans="5:19">
      <c r="E345"/>
      <c r="F345"/>
      <c r="G345" s="51"/>
      <c r="O345"/>
      <c r="P345"/>
      <c r="S345"/>
    </row>
    <row r="346" spans="5:19">
      <c r="E346"/>
      <c r="F346"/>
      <c r="G346" s="51"/>
      <c r="O346"/>
      <c r="P346"/>
      <c r="S346"/>
    </row>
    <row r="347" spans="5:19">
      <c r="E347"/>
      <c r="F347"/>
      <c r="G347" s="51"/>
      <c r="O347"/>
      <c r="P347"/>
      <c r="S347"/>
    </row>
    <row r="348" spans="5:19">
      <c r="E348"/>
      <c r="F348"/>
      <c r="G348" s="51"/>
      <c r="O348"/>
      <c r="P348"/>
      <c r="S348"/>
    </row>
    <row r="349" spans="5:19">
      <c r="E349"/>
      <c r="F349"/>
      <c r="G349" s="51"/>
      <c r="O349"/>
      <c r="P349"/>
      <c r="S349"/>
    </row>
    <row r="350" spans="5:19">
      <c r="E350"/>
      <c r="F350"/>
      <c r="G350" s="51"/>
      <c r="O350"/>
      <c r="P350"/>
      <c r="S350"/>
    </row>
    <row r="351" spans="5:19">
      <c r="E351"/>
      <c r="F351"/>
      <c r="G351" s="51"/>
      <c r="O351"/>
      <c r="P351"/>
      <c r="S351"/>
    </row>
    <row r="352" spans="5:19">
      <c r="E352"/>
      <c r="F352"/>
      <c r="G352" s="51"/>
      <c r="O352"/>
      <c r="P352"/>
      <c r="S352"/>
    </row>
    <row r="353" spans="5:19">
      <c r="E353"/>
      <c r="F353"/>
      <c r="G353" s="51"/>
      <c r="O353"/>
      <c r="P353"/>
      <c r="S353"/>
    </row>
    <row r="354" spans="5:19">
      <c r="E354"/>
      <c r="F354"/>
      <c r="G354" s="51"/>
      <c r="O354"/>
      <c r="P354"/>
      <c r="S354"/>
    </row>
    <row r="355" spans="5:19">
      <c r="E355"/>
      <c r="F355"/>
      <c r="G355" s="51"/>
      <c r="O355"/>
      <c r="P355"/>
      <c r="S355"/>
    </row>
    <row r="356" spans="5:19">
      <c r="E356"/>
      <c r="F356"/>
      <c r="G356" s="51"/>
      <c r="O356"/>
      <c r="P356"/>
      <c r="S356"/>
    </row>
    <row r="357" spans="5:19">
      <c r="E357"/>
      <c r="F357"/>
      <c r="G357" s="51"/>
      <c r="O357"/>
      <c r="P357"/>
      <c r="S357"/>
    </row>
    <row r="358" spans="5:19">
      <c r="E358"/>
      <c r="F358"/>
      <c r="G358" s="51"/>
      <c r="O358"/>
      <c r="P358"/>
      <c r="S358"/>
    </row>
    <row r="359" spans="5:19">
      <c r="E359"/>
      <c r="F359"/>
      <c r="G359" s="51"/>
      <c r="O359"/>
      <c r="P359"/>
      <c r="S359"/>
    </row>
    <row r="360" spans="5:19">
      <c r="E360"/>
      <c r="F360"/>
      <c r="G360" s="51"/>
      <c r="O360"/>
      <c r="P360"/>
      <c r="S360"/>
    </row>
    <row r="361" spans="5:19">
      <c r="E361"/>
      <c r="F361"/>
      <c r="G361" s="51"/>
      <c r="O361"/>
      <c r="P361"/>
      <c r="S361"/>
    </row>
    <row r="362" spans="5:19">
      <c r="E362"/>
      <c r="F362"/>
      <c r="G362" s="51"/>
      <c r="O362"/>
      <c r="P362"/>
      <c r="S362"/>
    </row>
    <row r="363" spans="5:19">
      <c r="E363"/>
      <c r="F363"/>
      <c r="G363" s="51"/>
      <c r="O363"/>
      <c r="P363"/>
      <c r="S363"/>
    </row>
    <row r="364" spans="5:19">
      <c r="E364"/>
      <c r="F364"/>
      <c r="G364" s="51"/>
      <c r="O364"/>
      <c r="P364"/>
      <c r="S364"/>
    </row>
    <row r="365" spans="5:19">
      <c r="E365"/>
      <c r="F365"/>
      <c r="G365" s="51"/>
      <c r="O365"/>
      <c r="P365"/>
      <c r="S365"/>
    </row>
    <row r="366" spans="5:19">
      <c r="E366"/>
      <c r="F366"/>
      <c r="G366" s="51"/>
      <c r="O366"/>
      <c r="P366"/>
      <c r="S366"/>
    </row>
    <row r="367" spans="5:19">
      <c r="E367"/>
      <c r="F367"/>
      <c r="G367" s="51"/>
      <c r="O367"/>
      <c r="P367"/>
      <c r="S367"/>
    </row>
    <row r="368" spans="5:19">
      <c r="E368"/>
      <c r="F368"/>
      <c r="G368" s="51"/>
      <c r="O368"/>
      <c r="P368"/>
      <c r="S368"/>
    </row>
    <row r="369" spans="5:19">
      <c r="E369"/>
      <c r="F369"/>
      <c r="G369" s="51"/>
      <c r="O369"/>
      <c r="P369"/>
      <c r="S369"/>
    </row>
    <row r="370" spans="5:19">
      <c r="E370"/>
      <c r="F370"/>
      <c r="G370" s="51"/>
      <c r="O370"/>
      <c r="P370"/>
      <c r="S370"/>
    </row>
    <row r="371" spans="5:19">
      <c r="E371"/>
      <c r="F371"/>
      <c r="G371" s="51"/>
      <c r="O371"/>
      <c r="P371"/>
      <c r="S371"/>
    </row>
    <row r="372" spans="5:19">
      <c r="E372"/>
      <c r="F372"/>
      <c r="G372" s="51"/>
      <c r="O372"/>
      <c r="P372"/>
      <c r="S372"/>
    </row>
    <row r="373" spans="5:19">
      <c r="E373"/>
      <c r="F373"/>
      <c r="G373" s="51"/>
      <c r="O373"/>
      <c r="P373"/>
      <c r="S373"/>
    </row>
    <row r="374" spans="5:19">
      <c r="E374"/>
      <c r="F374"/>
      <c r="G374" s="51"/>
      <c r="O374"/>
      <c r="P374"/>
      <c r="S374"/>
    </row>
    <row r="375" spans="5:19">
      <c r="E375"/>
      <c r="F375"/>
      <c r="G375" s="51"/>
      <c r="O375"/>
      <c r="P375"/>
      <c r="S375"/>
    </row>
    <row r="376" spans="5:19">
      <c r="E376"/>
      <c r="F376"/>
      <c r="G376" s="51"/>
      <c r="O376"/>
      <c r="P376"/>
      <c r="S376"/>
    </row>
    <row r="377" spans="5:19">
      <c r="E377"/>
      <c r="F377"/>
      <c r="G377" s="51"/>
      <c r="O377"/>
      <c r="P377"/>
      <c r="S377"/>
    </row>
    <row r="378" spans="5:19">
      <c r="E378"/>
      <c r="F378"/>
      <c r="G378" s="51"/>
      <c r="O378"/>
      <c r="P378"/>
      <c r="S378"/>
    </row>
    <row r="379" spans="5:19">
      <c r="E379"/>
      <c r="F379"/>
      <c r="G379" s="51"/>
      <c r="O379"/>
      <c r="P379"/>
      <c r="S379"/>
    </row>
    <row r="380" spans="5:19">
      <c r="E380"/>
      <c r="F380"/>
      <c r="G380" s="51"/>
      <c r="O380"/>
      <c r="P380"/>
      <c r="S380"/>
    </row>
    <row r="381" spans="5:19">
      <c r="E381"/>
      <c r="F381"/>
      <c r="G381" s="51"/>
      <c r="O381"/>
      <c r="P381"/>
      <c r="S381"/>
    </row>
    <row r="382" spans="5:19">
      <c r="E382"/>
      <c r="F382"/>
      <c r="G382" s="51"/>
      <c r="O382"/>
      <c r="P382"/>
      <c r="S382"/>
    </row>
    <row r="383" spans="5:19">
      <c r="E383"/>
      <c r="F383"/>
      <c r="G383" s="51"/>
      <c r="O383"/>
      <c r="P383"/>
      <c r="S383"/>
    </row>
    <row r="384" spans="5:19">
      <c r="E384"/>
      <c r="F384"/>
      <c r="G384" s="51"/>
      <c r="O384"/>
      <c r="P384"/>
      <c r="S384"/>
    </row>
    <row r="385" spans="5:19">
      <c r="E385"/>
      <c r="F385"/>
      <c r="G385" s="51"/>
      <c r="O385"/>
      <c r="P385"/>
      <c r="S385"/>
    </row>
    <row r="386" spans="5:19">
      <c r="E386"/>
      <c r="F386"/>
      <c r="G386" s="51"/>
      <c r="O386"/>
      <c r="P386"/>
      <c r="S386"/>
    </row>
    <row r="387" spans="5:19">
      <c r="E387"/>
      <c r="F387"/>
      <c r="G387" s="51"/>
      <c r="O387"/>
      <c r="P387"/>
      <c r="S387"/>
    </row>
    <row r="388" spans="5:19">
      <c r="E388"/>
      <c r="F388"/>
      <c r="G388" s="51"/>
      <c r="O388"/>
      <c r="P388"/>
      <c r="S388"/>
    </row>
    <row r="389" spans="5:19">
      <c r="E389"/>
      <c r="F389"/>
      <c r="G389" s="51"/>
      <c r="O389"/>
      <c r="P389"/>
      <c r="S389"/>
    </row>
    <row r="390" spans="5:19">
      <c r="E390"/>
      <c r="F390"/>
      <c r="G390" s="51"/>
      <c r="O390"/>
      <c r="P390"/>
      <c r="S390"/>
    </row>
    <row r="391" spans="5:19">
      <c r="E391"/>
      <c r="F391"/>
      <c r="G391" s="51"/>
      <c r="O391"/>
      <c r="P391"/>
      <c r="S391"/>
    </row>
    <row r="392" spans="5:19">
      <c r="E392"/>
      <c r="F392"/>
      <c r="G392" s="51"/>
      <c r="O392"/>
      <c r="P392"/>
      <c r="S392"/>
    </row>
    <row r="393" spans="5:19">
      <c r="E393"/>
      <c r="F393"/>
      <c r="G393" s="51"/>
      <c r="O393"/>
      <c r="P393"/>
      <c r="S393"/>
    </row>
    <row r="394" spans="5:19">
      <c r="E394"/>
      <c r="F394"/>
      <c r="G394" s="51"/>
      <c r="O394"/>
      <c r="P394"/>
      <c r="S394"/>
    </row>
    <row r="395" spans="5:19">
      <c r="E395"/>
      <c r="F395"/>
      <c r="G395" s="51"/>
      <c r="O395"/>
      <c r="P395"/>
      <c r="S395"/>
    </row>
    <row r="396" spans="5:19">
      <c r="E396"/>
      <c r="F396"/>
      <c r="G396" s="51"/>
      <c r="O396"/>
      <c r="P396"/>
      <c r="S396"/>
    </row>
    <row r="397" spans="5:19">
      <c r="E397"/>
      <c r="F397"/>
      <c r="G397" s="51"/>
      <c r="O397"/>
      <c r="P397"/>
      <c r="S397"/>
    </row>
    <row r="398" spans="5:19">
      <c r="E398"/>
      <c r="F398"/>
      <c r="G398" s="51"/>
      <c r="O398"/>
      <c r="P398"/>
      <c r="S398"/>
    </row>
    <row r="399" spans="5:19">
      <c r="E399"/>
      <c r="F399"/>
      <c r="G399" s="51"/>
      <c r="O399"/>
      <c r="P399"/>
      <c r="S399"/>
    </row>
    <row r="400" spans="5:19">
      <c r="E400"/>
      <c r="F400"/>
      <c r="G400" s="51"/>
      <c r="O400"/>
      <c r="P400"/>
      <c r="S400"/>
    </row>
    <row r="401" spans="5:19">
      <c r="E401"/>
      <c r="F401"/>
      <c r="G401" s="51"/>
      <c r="O401"/>
      <c r="P401"/>
      <c r="S401"/>
    </row>
    <row r="402" spans="5:19">
      <c r="E402"/>
      <c r="F402"/>
      <c r="G402" s="51"/>
      <c r="O402"/>
      <c r="P402"/>
      <c r="S402"/>
    </row>
    <row r="403" spans="5:19">
      <c r="E403"/>
      <c r="F403"/>
      <c r="G403" s="51"/>
      <c r="O403"/>
      <c r="P403"/>
      <c r="S403"/>
    </row>
    <row r="404" spans="5:19">
      <c r="E404"/>
      <c r="F404"/>
      <c r="G404" s="51"/>
      <c r="O404"/>
      <c r="P404"/>
      <c r="S404"/>
    </row>
    <row r="405" spans="5:19">
      <c r="E405"/>
      <c r="F405"/>
      <c r="G405" s="51"/>
      <c r="O405"/>
      <c r="P405"/>
      <c r="S405"/>
    </row>
    <row r="406" spans="5:19">
      <c r="E406"/>
      <c r="F406"/>
      <c r="G406" s="51"/>
      <c r="O406"/>
      <c r="P406"/>
      <c r="S406"/>
    </row>
    <row r="407" spans="5:19">
      <c r="E407"/>
      <c r="F407"/>
      <c r="G407" s="51"/>
      <c r="O407"/>
      <c r="P407"/>
      <c r="S407"/>
    </row>
    <row r="408" spans="5:19">
      <c r="E408"/>
      <c r="F408"/>
      <c r="G408" s="51"/>
      <c r="O408"/>
      <c r="P408"/>
      <c r="S408"/>
    </row>
    <row r="409" spans="5:19">
      <c r="E409"/>
      <c r="F409"/>
      <c r="G409" s="51"/>
      <c r="O409"/>
      <c r="P409"/>
      <c r="S409"/>
    </row>
    <row r="410" spans="5:19">
      <c r="E410"/>
      <c r="F410"/>
      <c r="G410" s="51"/>
      <c r="O410"/>
      <c r="P410"/>
      <c r="S410"/>
    </row>
    <row r="411" spans="5:19">
      <c r="E411"/>
      <c r="F411"/>
      <c r="G411" s="51"/>
      <c r="O411"/>
      <c r="P411"/>
      <c r="S411"/>
    </row>
    <row r="412" spans="5:19">
      <c r="E412"/>
      <c r="F412"/>
      <c r="G412" s="51"/>
      <c r="O412"/>
      <c r="P412"/>
      <c r="S412"/>
    </row>
    <row r="413" spans="5:19">
      <c r="E413"/>
      <c r="F413"/>
      <c r="G413" s="51"/>
      <c r="O413"/>
      <c r="P413"/>
      <c r="S413"/>
    </row>
    <row r="414" spans="5:19">
      <c r="E414"/>
      <c r="F414"/>
      <c r="G414" s="51"/>
      <c r="O414"/>
      <c r="P414"/>
      <c r="S414"/>
    </row>
    <row r="415" spans="5:19">
      <c r="E415"/>
      <c r="F415"/>
      <c r="G415" s="51"/>
      <c r="O415"/>
      <c r="P415"/>
      <c r="S415"/>
    </row>
    <row r="416" spans="5:19">
      <c r="E416"/>
      <c r="F416"/>
      <c r="G416" s="51"/>
      <c r="O416"/>
      <c r="P416"/>
      <c r="S416"/>
    </row>
    <row r="417" spans="5:19">
      <c r="E417"/>
      <c r="F417"/>
      <c r="G417" s="51"/>
      <c r="O417"/>
      <c r="P417"/>
      <c r="S417"/>
    </row>
    <row r="418" spans="5:19">
      <c r="E418"/>
      <c r="F418"/>
      <c r="G418" s="51"/>
      <c r="O418"/>
      <c r="P418"/>
      <c r="S418"/>
    </row>
    <row r="419" spans="5:19">
      <c r="E419"/>
      <c r="F419"/>
      <c r="G419" s="51"/>
      <c r="O419"/>
      <c r="P419"/>
      <c r="S419"/>
    </row>
    <row r="420" spans="5:19">
      <c r="E420"/>
      <c r="F420"/>
      <c r="G420" s="51"/>
      <c r="O420"/>
      <c r="P420"/>
      <c r="S420"/>
    </row>
    <row r="421" spans="5:19">
      <c r="E421"/>
      <c r="F421"/>
      <c r="G421" s="51"/>
      <c r="O421"/>
      <c r="P421"/>
      <c r="S421"/>
    </row>
    <row r="422" spans="5:19">
      <c r="E422"/>
      <c r="F422"/>
      <c r="G422" s="51"/>
      <c r="O422"/>
      <c r="P422"/>
      <c r="S422"/>
    </row>
    <row r="423" spans="5:19">
      <c r="E423"/>
      <c r="F423"/>
      <c r="G423" s="51"/>
      <c r="O423"/>
      <c r="P423"/>
      <c r="S423"/>
    </row>
    <row r="424" spans="5:19">
      <c r="E424"/>
      <c r="F424"/>
      <c r="G424" s="51"/>
      <c r="O424"/>
      <c r="P424"/>
      <c r="S424"/>
    </row>
    <row r="425" spans="5:19">
      <c r="E425"/>
      <c r="F425"/>
      <c r="G425" s="51"/>
      <c r="O425"/>
      <c r="P425"/>
      <c r="S425"/>
    </row>
    <row r="426" spans="5:19">
      <c r="E426"/>
      <c r="F426"/>
      <c r="G426" s="51"/>
      <c r="O426"/>
      <c r="P426"/>
      <c r="S426"/>
    </row>
    <row r="427" spans="5:19">
      <c r="E427"/>
      <c r="F427"/>
      <c r="G427" s="51"/>
      <c r="O427"/>
      <c r="P427"/>
      <c r="S427"/>
    </row>
    <row r="428" spans="5:19">
      <c r="E428"/>
      <c r="F428"/>
      <c r="G428" s="51"/>
      <c r="O428"/>
      <c r="P428"/>
      <c r="S428"/>
    </row>
    <row r="429" spans="5:19">
      <c r="E429"/>
      <c r="F429"/>
      <c r="G429" s="51"/>
      <c r="O429"/>
      <c r="P429"/>
      <c r="S429"/>
    </row>
    <row r="430" spans="5:19">
      <c r="E430"/>
      <c r="F430"/>
      <c r="G430" s="51"/>
      <c r="O430"/>
      <c r="P430"/>
      <c r="S430"/>
    </row>
    <row r="431" spans="5:19">
      <c r="E431"/>
      <c r="F431"/>
      <c r="G431" s="51"/>
      <c r="O431"/>
      <c r="P431"/>
      <c r="S431"/>
    </row>
    <row r="432" spans="5:19">
      <c r="E432"/>
      <c r="F432"/>
      <c r="G432" s="51"/>
      <c r="O432"/>
      <c r="P432"/>
      <c r="S432"/>
    </row>
    <row r="433" spans="5:19">
      <c r="E433"/>
      <c r="F433"/>
      <c r="G433" s="51"/>
      <c r="O433"/>
      <c r="P433"/>
      <c r="S433"/>
    </row>
    <row r="434" spans="5:19">
      <c r="E434"/>
      <c r="F434"/>
      <c r="G434" s="51"/>
      <c r="O434"/>
      <c r="P434"/>
      <c r="S434"/>
    </row>
    <row r="435" spans="5:19">
      <c r="E435"/>
      <c r="F435"/>
      <c r="G435" s="51"/>
      <c r="O435"/>
      <c r="P435"/>
      <c r="S435"/>
    </row>
    <row r="436" spans="5:19">
      <c r="E436"/>
      <c r="F436"/>
      <c r="G436" s="51"/>
      <c r="O436"/>
      <c r="P436"/>
      <c r="S436"/>
    </row>
    <row r="437" spans="5:19">
      <c r="E437"/>
      <c r="F437"/>
      <c r="G437" s="51"/>
      <c r="O437"/>
      <c r="P437"/>
      <c r="S437"/>
    </row>
    <row r="438" spans="5:19">
      <c r="E438"/>
      <c r="F438"/>
      <c r="G438" s="51"/>
      <c r="O438"/>
      <c r="P438"/>
      <c r="S438"/>
    </row>
    <row r="439" spans="5:19">
      <c r="E439"/>
      <c r="F439"/>
      <c r="G439" s="51"/>
      <c r="O439"/>
      <c r="P439"/>
      <c r="S439"/>
    </row>
    <row r="440" spans="5:19">
      <c r="E440"/>
      <c r="F440"/>
      <c r="G440" s="51"/>
      <c r="O440"/>
      <c r="P440"/>
      <c r="S440"/>
    </row>
    <row r="441" spans="5:19">
      <c r="E441"/>
      <c r="F441"/>
      <c r="G441" s="51"/>
      <c r="O441"/>
      <c r="P441"/>
      <c r="S441"/>
    </row>
    <row r="442" spans="5:19">
      <c r="E442"/>
      <c r="F442"/>
      <c r="G442" s="51"/>
      <c r="O442"/>
      <c r="P442"/>
      <c r="S442"/>
    </row>
    <row r="443" spans="5:19">
      <c r="E443"/>
      <c r="F443"/>
      <c r="G443" s="51"/>
      <c r="O443"/>
      <c r="P443"/>
      <c r="S443"/>
    </row>
    <row r="444" spans="5:19">
      <c r="E444"/>
      <c r="F444"/>
      <c r="G444" s="51"/>
      <c r="O444"/>
      <c r="P444"/>
      <c r="S444"/>
    </row>
    <row r="445" spans="5:19">
      <c r="E445"/>
      <c r="F445"/>
      <c r="G445" s="51"/>
      <c r="O445"/>
      <c r="P445"/>
      <c r="S445"/>
    </row>
    <row r="446" spans="5:19">
      <c r="E446"/>
      <c r="F446"/>
      <c r="G446" s="51"/>
      <c r="O446"/>
      <c r="P446"/>
      <c r="S446"/>
    </row>
    <row r="447" spans="5:19">
      <c r="E447"/>
      <c r="F447"/>
      <c r="G447" s="51"/>
      <c r="O447"/>
      <c r="P447"/>
      <c r="S447"/>
    </row>
    <row r="448" spans="5:19">
      <c r="E448"/>
      <c r="F448"/>
      <c r="G448" s="51"/>
      <c r="O448"/>
      <c r="P448"/>
      <c r="S448"/>
    </row>
    <row r="449" spans="5:19">
      <c r="E449"/>
      <c r="F449"/>
      <c r="G449" s="51"/>
      <c r="O449"/>
      <c r="P449"/>
      <c r="S449"/>
    </row>
    <row r="450" spans="5:19">
      <c r="E450"/>
      <c r="F450"/>
      <c r="G450" s="51"/>
      <c r="O450"/>
      <c r="P450"/>
      <c r="S450"/>
    </row>
    <row r="451" spans="5:19">
      <c r="E451"/>
      <c r="F451"/>
      <c r="G451" s="51"/>
      <c r="O451"/>
      <c r="P451"/>
      <c r="S451"/>
    </row>
    <row r="452" spans="5:19">
      <c r="E452"/>
      <c r="F452"/>
      <c r="G452" s="51"/>
      <c r="O452"/>
      <c r="P452"/>
      <c r="S452"/>
    </row>
    <row r="453" spans="5:19">
      <c r="E453"/>
      <c r="F453"/>
      <c r="G453" s="51"/>
      <c r="O453"/>
      <c r="P453"/>
      <c r="S453"/>
    </row>
    <row r="454" spans="5:19">
      <c r="E454"/>
      <c r="F454"/>
      <c r="G454" s="51"/>
      <c r="O454"/>
      <c r="P454"/>
      <c r="S454"/>
    </row>
    <row r="455" spans="5:19">
      <c r="E455"/>
      <c r="F455"/>
      <c r="G455" s="51"/>
      <c r="O455"/>
      <c r="P455"/>
      <c r="S455"/>
    </row>
    <row r="456" spans="5:19">
      <c r="E456"/>
      <c r="F456"/>
      <c r="G456" s="51"/>
      <c r="O456"/>
      <c r="P456"/>
      <c r="S456"/>
    </row>
    <row r="457" spans="5:19">
      <c r="E457"/>
      <c r="F457"/>
      <c r="G457" s="51"/>
      <c r="O457"/>
      <c r="P457"/>
      <c r="S457"/>
    </row>
    <row r="458" spans="5:19">
      <c r="E458"/>
      <c r="F458"/>
      <c r="G458" s="51"/>
      <c r="O458"/>
      <c r="P458"/>
      <c r="S458"/>
    </row>
    <row r="459" spans="5:19">
      <c r="E459"/>
      <c r="F459"/>
      <c r="G459" s="51"/>
      <c r="O459"/>
      <c r="P459"/>
      <c r="S459"/>
    </row>
    <row r="460" spans="5:19">
      <c r="E460"/>
      <c r="F460"/>
      <c r="G460" s="51"/>
      <c r="O460"/>
      <c r="P460"/>
      <c r="S460"/>
    </row>
    <row r="461" spans="5:19">
      <c r="E461"/>
      <c r="F461"/>
      <c r="G461" s="51"/>
      <c r="O461"/>
      <c r="P461"/>
      <c r="S461"/>
    </row>
    <row r="462" spans="5:19">
      <c r="E462"/>
      <c r="F462"/>
      <c r="G462" s="51"/>
      <c r="O462"/>
      <c r="P462"/>
      <c r="S462"/>
    </row>
    <row r="463" spans="5:19">
      <c r="E463"/>
      <c r="F463"/>
      <c r="G463" s="51"/>
      <c r="O463"/>
      <c r="P463"/>
      <c r="S463"/>
    </row>
    <row r="464" spans="5:19">
      <c r="E464"/>
      <c r="F464"/>
      <c r="G464" s="51"/>
      <c r="O464"/>
      <c r="P464"/>
      <c r="S464"/>
    </row>
    <row r="465" spans="5:19">
      <c r="E465"/>
      <c r="F465"/>
      <c r="G465" s="51"/>
      <c r="O465"/>
      <c r="P465"/>
      <c r="S465"/>
    </row>
    <row r="466" spans="5:19">
      <c r="E466"/>
      <c r="F466"/>
      <c r="G466" s="51"/>
      <c r="O466"/>
      <c r="P466"/>
      <c r="S466"/>
    </row>
    <row r="467" spans="5:19">
      <c r="E467"/>
      <c r="F467"/>
      <c r="G467" s="51"/>
      <c r="O467"/>
      <c r="P467"/>
      <c r="S467"/>
    </row>
    <row r="468" spans="5:19">
      <c r="E468"/>
      <c r="F468"/>
      <c r="G468" s="51"/>
      <c r="O468"/>
      <c r="P468"/>
      <c r="S468"/>
    </row>
    <row r="469" spans="5:19">
      <c r="E469"/>
      <c r="F469"/>
      <c r="G469" s="51"/>
      <c r="O469"/>
      <c r="P469"/>
      <c r="S469"/>
    </row>
    <row r="470" spans="5:19">
      <c r="E470"/>
      <c r="F470"/>
      <c r="G470" s="51"/>
      <c r="O470"/>
      <c r="P470"/>
      <c r="S470"/>
    </row>
    <row r="471" spans="5:19">
      <c r="E471"/>
      <c r="F471"/>
      <c r="G471" s="51"/>
      <c r="O471"/>
      <c r="P471"/>
      <c r="S471"/>
    </row>
    <row r="472" spans="5:19">
      <c r="E472"/>
      <c r="F472"/>
      <c r="G472" s="51"/>
      <c r="O472"/>
      <c r="P472"/>
      <c r="S472"/>
    </row>
    <row r="473" spans="5:19">
      <c r="E473"/>
      <c r="F473"/>
      <c r="G473" s="51"/>
      <c r="O473"/>
      <c r="P473"/>
      <c r="S473"/>
    </row>
    <row r="474" spans="5:19">
      <c r="E474"/>
      <c r="F474"/>
      <c r="G474" s="51"/>
      <c r="O474"/>
      <c r="P474"/>
      <c r="S474"/>
    </row>
    <row r="475" spans="5:19">
      <c r="E475"/>
      <c r="F475"/>
      <c r="G475" s="51"/>
      <c r="O475"/>
      <c r="P475"/>
      <c r="S475"/>
    </row>
    <row r="476" spans="5:19">
      <c r="E476"/>
      <c r="F476"/>
      <c r="G476" s="51"/>
      <c r="O476"/>
      <c r="P476"/>
      <c r="S476"/>
    </row>
    <row r="477" spans="5:19">
      <c r="E477"/>
      <c r="F477"/>
      <c r="G477" s="51"/>
      <c r="O477"/>
      <c r="P477"/>
      <c r="S477"/>
    </row>
    <row r="478" spans="5:19">
      <c r="E478"/>
      <c r="F478"/>
      <c r="G478" s="51"/>
      <c r="O478"/>
      <c r="P478"/>
      <c r="S478"/>
    </row>
    <row r="479" spans="5:19">
      <c r="E479"/>
      <c r="F479"/>
      <c r="G479" s="51"/>
      <c r="O479"/>
      <c r="P479"/>
      <c r="S479"/>
    </row>
    <row r="480" spans="5:19">
      <c r="E480"/>
      <c r="F480"/>
      <c r="G480" s="51"/>
      <c r="O480"/>
      <c r="P480"/>
      <c r="S480"/>
    </row>
    <row r="481" spans="5:19">
      <c r="E481"/>
      <c r="F481"/>
      <c r="G481" s="51"/>
      <c r="O481"/>
      <c r="P481"/>
      <c r="S481"/>
    </row>
    <row r="482" spans="5:19">
      <c r="E482"/>
      <c r="F482"/>
      <c r="G482" s="51"/>
      <c r="O482"/>
      <c r="P482"/>
      <c r="S482"/>
    </row>
    <row r="483" spans="5:19">
      <c r="E483"/>
      <c r="F483"/>
      <c r="G483" s="51"/>
      <c r="O483"/>
      <c r="P483"/>
      <c r="S483"/>
    </row>
    <row r="484" spans="5:19">
      <c r="E484"/>
      <c r="F484"/>
      <c r="G484" s="51"/>
      <c r="O484"/>
      <c r="P484"/>
      <c r="S484"/>
    </row>
    <row r="485" spans="5:19">
      <c r="E485"/>
      <c r="F485"/>
      <c r="G485" s="51"/>
      <c r="O485"/>
      <c r="P485"/>
      <c r="S485"/>
    </row>
    <row r="486" spans="5:19">
      <c r="E486"/>
      <c r="F486"/>
      <c r="G486" s="51"/>
      <c r="O486"/>
      <c r="P486"/>
      <c r="S486"/>
    </row>
    <row r="487" spans="5:19">
      <c r="E487"/>
      <c r="F487"/>
      <c r="G487" s="51"/>
      <c r="O487"/>
      <c r="P487"/>
      <c r="S487"/>
    </row>
    <row r="488" spans="5:19">
      <c r="E488"/>
      <c r="F488"/>
      <c r="G488" s="51"/>
      <c r="O488"/>
      <c r="P488"/>
      <c r="S488"/>
    </row>
    <row r="489" spans="5:19">
      <c r="E489"/>
      <c r="F489"/>
      <c r="G489" s="51"/>
      <c r="O489"/>
      <c r="P489"/>
      <c r="S489"/>
    </row>
    <row r="490" spans="5:19">
      <c r="E490"/>
      <c r="F490"/>
      <c r="G490" s="51"/>
      <c r="O490"/>
      <c r="P490"/>
      <c r="S490"/>
    </row>
    <row r="491" spans="5:19">
      <c r="E491"/>
      <c r="F491"/>
      <c r="G491" s="51"/>
      <c r="O491"/>
      <c r="P491"/>
      <c r="S491"/>
    </row>
    <row r="492" spans="5:19">
      <c r="E492"/>
      <c r="F492"/>
      <c r="G492" s="51"/>
      <c r="O492"/>
      <c r="P492"/>
      <c r="S492"/>
    </row>
    <row r="493" spans="5:19">
      <c r="E493"/>
      <c r="F493"/>
      <c r="G493" s="51"/>
      <c r="O493"/>
      <c r="P493"/>
      <c r="S493"/>
    </row>
    <row r="494" spans="5:19">
      <c r="E494"/>
      <c r="F494"/>
      <c r="G494" s="51"/>
      <c r="O494"/>
      <c r="P494"/>
      <c r="S494"/>
    </row>
    <row r="495" spans="5:19">
      <c r="E495"/>
      <c r="F495"/>
      <c r="G495" s="51"/>
      <c r="O495"/>
      <c r="P495"/>
      <c r="S495"/>
    </row>
    <row r="496" spans="5:19">
      <c r="E496"/>
      <c r="F496"/>
      <c r="G496" s="51"/>
      <c r="O496"/>
      <c r="P496"/>
      <c r="S496"/>
    </row>
    <row r="497" spans="5:19">
      <c r="E497"/>
      <c r="F497"/>
      <c r="G497" s="51"/>
      <c r="O497"/>
      <c r="P497"/>
      <c r="S497"/>
    </row>
    <row r="498" spans="5:19">
      <c r="E498"/>
      <c r="F498"/>
      <c r="G498" s="51"/>
      <c r="O498"/>
      <c r="P498"/>
      <c r="S498"/>
    </row>
    <row r="499" spans="5:19">
      <c r="E499"/>
      <c r="F499"/>
      <c r="G499" s="51"/>
      <c r="O499"/>
      <c r="P499"/>
      <c r="S499"/>
    </row>
    <row r="500" spans="5:19">
      <c r="E500"/>
      <c r="F500"/>
      <c r="G500" s="51"/>
      <c r="O500"/>
      <c r="P500"/>
      <c r="S500"/>
    </row>
    <row r="501" spans="5:19">
      <c r="E501"/>
      <c r="F501"/>
      <c r="G501" s="51"/>
      <c r="O501"/>
      <c r="P501"/>
      <c r="S501"/>
    </row>
    <row r="502" spans="5:19">
      <c r="E502"/>
      <c r="F502"/>
      <c r="G502" s="51"/>
      <c r="O502"/>
      <c r="P502"/>
      <c r="S502"/>
    </row>
    <row r="503" spans="5:19">
      <c r="E503"/>
      <c r="F503"/>
      <c r="G503" s="51"/>
      <c r="O503"/>
      <c r="P503"/>
      <c r="S503"/>
    </row>
    <row r="504" spans="5:19">
      <c r="E504"/>
      <c r="F504"/>
      <c r="G504" s="51"/>
      <c r="O504"/>
      <c r="P504"/>
      <c r="S504"/>
    </row>
    <row r="505" spans="5:19">
      <c r="E505"/>
      <c r="F505"/>
      <c r="G505" s="51"/>
      <c r="O505"/>
      <c r="P505"/>
      <c r="S505"/>
    </row>
    <row r="506" spans="5:19">
      <c r="E506"/>
      <c r="F506"/>
      <c r="G506" s="51"/>
      <c r="O506"/>
      <c r="P506"/>
      <c r="S506"/>
    </row>
    <row r="507" spans="5:19">
      <c r="E507"/>
      <c r="F507"/>
      <c r="G507" s="51"/>
      <c r="O507"/>
      <c r="P507"/>
      <c r="S507"/>
    </row>
    <row r="508" spans="5:19">
      <c r="E508"/>
      <c r="F508"/>
      <c r="G508" s="51"/>
      <c r="O508"/>
      <c r="P508"/>
      <c r="S508"/>
    </row>
    <row r="509" spans="5:19">
      <c r="E509"/>
      <c r="F509"/>
      <c r="G509" s="51"/>
      <c r="O509"/>
      <c r="P509"/>
      <c r="S509"/>
    </row>
    <row r="510" spans="5:19">
      <c r="E510"/>
      <c r="F510"/>
      <c r="G510" s="51"/>
      <c r="O510"/>
      <c r="P510"/>
      <c r="S510"/>
    </row>
    <row r="511" spans="5:19">
      <c r="E511"/>
      <c r="F511"/>
      <c r="G511" s="51"/>
      <c r="O511"/>
      <c r="P511"/>
      <c r="S511"/>
    </row>
    <row r="512" spans="5:19">
      <c r="E512"/>
      <c r="F512"/>
      <c r="G512" s="51"/>
      <c r="O512"/>
      <c r="P512"/>
      <c r="S512"/>
    </row>
    <row r="513" spans="5:19">
      <c r="E513"/>
      <c r="F513"/>
      <c r="G513" s="51"/>
      <c r="O513"/>
      <c r="P513"/>
      <c r="S513"/>
    </row>
    <row r="514" spans="5:19">
      <c r="E514"/>
      <c r="F514"/>
      <c r="G514" s="51"/>
      <c r="O514"/>
      <c r="P514"/>
      <c r="S514"/>
    </row>
    <row r="515" spans="5:19">
      <c r="E515"/>
      <c r="F515"/>
      <c r="G515" s="51"/>
      <c r="O515"/>
      <c r="P515"/>
      <c r="S515"/>
    </row>
    <row r="516" spans="5:19">
      <c r="E516"/>
      <c r="F516"/>
      <c r="G516" s="51"/>
      <c r="O516"/>
      <c r="P516"/>
      <c r="S516"/>
    </row>
    <row r="517" spans="5:19">
      <c r="E517"/>
      <c r="F517"/>
      <c r="G517" s="51"/>
      <c r="O517"/>
      <c r="P517"/>
      <c r="S517"/>
    </row>
    <row r="518" spans="5:19">
      <c r="E518"/>
      <c r="F518"/>
      <c r="G518" s="51"/>
      <c r="O518"/>
      <c r="P518"/>
      <c r="S518"/>
    </row>
    <row r="519" spans="5:19">
      <c r="E519"/>
      <c r="F519"/>
      <c r="G519" s="51"/>
      <c r="O519"/>
      <c r="P519"/>
      <c r="S519"/>
    </row>
    <row r="520" spans="5:19">
      <c r="E520"/>
      <c r="F520"/>
      <c r="G520" s="51"/>
      <c r="O520"/>
      <c r="P520"/>
      <c r="S520"/>
    </row>
    <row r="521" spans="5:19">
      <c r="E521"/>
      <c r="F521"/>
      <c r="G521" s="51"/>
      <c r="O521"/>
      <c r="P521"/>
      <c r="S521"/>
    </row>
    <row r="522" spans="5:19">
      <c r="E522"/>
      <c r="F522"/>
      <c r="G522" s="51"/>
      <c r="O522"/>
      <c r="P522"/>
      <c r="S522"/>
    </row>
    <row r="523" spans="5:19">
      <c r="E523"/>
      <c r="F523"/>
      <c r="G523" s="51"/>
      <c r="O523"/>
      <c r="P523"/>
      <c r="S523"/>
    </row>
    <row r="524" spans="5:19">
      <c r="E524"/>
      <c r="F524"/>
      <c r="G524" s="51"/>
      <c r="O524"/>
      <c r="P524"/>
      <c r="S524"/>
    </row>
    <row r="525" spans="5:19">
      <c r="E525"/>
      <c r="F525"/>
      <c r="G525" s="51"/>
      <c r="O525"/>
      <c r="P525"/>
      <c r="S525"/>
    </row>
    <row r="526" spans="5:19">
      <c r="E526"/>
      <c r="F526"/>
      <c r="G526" s="51"/>
      <c r="O526"/>
      <c r="P526"/>
      <c r="S526"/>
    </row>
    <row r="527" spans="5:19">
      <c r="E527"/>
      <c r="F527"/>
      <c r="G527" s="51"/>
      <c r="O527"/>
      <c r="P527"/>
      <c r="S527"/>
    </row>
    <row r="528" spans="5:19">
      <c r="E528"/>
      <c r="F528"/>
      <c r="G528" s="51"/>
      <c r="O528"/>
      <c r="P528"/>
      <c r="S528"/>
    </row>
    <row r="529" spans="5:19">
      <c r="E529"/>
      <c r="F529"/>
      <c r="G529" s="51"/>
      <c r="O529"/>
      <c r="P529"/>
      <c r="S529"/>
    </row>
    <row r="530" spans="5:19">
      <c r="E530"/>
      <c r="F530"/>
      <c r="G530" s="51"/>
      <c r="O530"/>
      <c r="P530"/>
      <c r="S530"/>
    </row>
    <row r="531" spans="5:19">
      <c r="E531"/>
      <c r="F531"/>
      <c r="G531" s="51"/>
      <c r="O531"/>
      <c r="P531"/>
      <c r="S531"/>
    </row>
    <row r="532" spans="5:19">
      <c r="E532"/>
      <c r="F532"/>
      <c r="G532" s="51"/>
      <c r="O532"/>
      <c r="P532"/>
      <c r="S532"/>
    </row>
    <row r="533" spans="5:19">
      <c r="E533"/>
      <c r="F533"/>
      <c r="G533" s="51"/>
      <c r="O533"/>
      <c r="P533"/>
      <c r="S533"/>
    </row>
    <row r="534" spans="5:19">
      <c r="E534"/>
      <c r="F534"/>
      <c r="G534" s="51"/>
      <c r="O534"/>
      <c r="P534"/>
      <c r="S534"/>
    </row>
    <row r="535" spans="5:19">
      <c r="E535"/>
      <c r="F535"/>
      <c r="G535" s="51"/>
      <c r="O535"/>
      <c r="P535"/>
      <c r="S535"/>
    </row>
    <row r="536" spans="5:19">
      <c r="E536"/>
      <c r="F536"/>
      <c r="G536" s="51"/>
      <c r="O536"/>
      <c r="P536"/>
      <c r="S536"/>
    </row>
    <row r="537" spans="5:19">
      <c r="E537"/>
      <c r="F537"/>
      <c r="G537" s="51"/>
      <c r="O537"/>
      <c r="P537"/>
      <c r="S537"/>
    </row>
    <row r="538" spans="5:19">
      <c r="E538"/>
      <c r="F538"/>
      <c r="G538" s="51"/>
      <c r="O538"/>
      <c r="P538"/>
      <c r="S538"/>
    </row>
    <row r="539" spans="5:19">
      <c r="E539"/>
      <c r="F539"/>
      <c r="G539" s="51"/>
      <c r="O539"/>
      <c r="P539"/>
      <c r="S539"/>
    </row>
    <row r="540" spans="5:19">
      <c r="E540"/>
      <c r="F540"/>
      <c r="G540" s="51"/>
      <c r="O540"/>
      <c r="P540"/>
      <c r="S540"/>
    </row>
    <row r="541" spans="5:19">
      <c r="E541"/>
      <c r="F541"/>
      <c r="G541" s="51"/>
      <c r="O541"/>
      <c r="P541"/>
      <c r="S541"/>
    </row>
    <row r="542" spans="5:19">
      <c r="E542"/>
      <c r="F542"/>
      <c r="G542" s="51"/>
      <c r="O542"/>
      <c r="P542"/>
      <c r="S542"/>
    </row>
    <row r="543" spans="5:19">
      <c r="E543"/>
      <c r="F543"/>
      <c r="G543" s="51"/>
      <c r="O543"/>
      <c r="P543"/>
      <c r="S543"/>
    </row>
    <row r="544" spans="5:19">
      <c r="E544"/>
      <c r="F544"/>
      <c r="G544" s="51"/>
      <c r="O544"/>
      <c r="P544"/>
      <c r="S544"/>
    </row>
    <row r="545" spans="5:19">
      <c r="E545"/>
      <c r="F545"/>
      <c r="G545" s="51"/>
      <c r="O545"/>
      <c r="P545"/>
      <c r="S545"/>
    </row>
    <row r="546" spans="5:19">
      <c r="E546"/>
      <c r="F546"/>
      <c r="G546" s="51"/>
      <c r="O546"/>
      <c r="P546"/>
      <c r="S546"/>
    </row>
    <row r="547" spans="5:19">
      <c r="E547"/>
      <c r="F547"/>
      <c r="G547" s="51"/>
      <c r="O547"/>
      <c r="P547"/>
      <c r="S547"/>
    </row>
    <row r="548" spans="5:19">
      <c r="E548"/>
      <c r="F548"/>
      <c r="G548" s="51"/>
      <c r="O548"/>
      <c r="P548"/>
      <c r="S548"/>
    </row>
    <row r="549" spans="5:19">
      <c r="E549"/>
      <c r="F549"/>
      <c r="G549" s="51"/>
      <c r="O549"/>
      <c r="P549"/>
      <c r="S549"/>
    </row>
    <row r="550" spans="5:19">
      <c r="E550"/>
      <c r="F550"/>
      <c r="G550" s="51"/>
      <c r="O550"/>
      <c r="P550"/>
      <c r="S550"/>
    </row>
    <row r="551" spans="5:19">
      <c r="E551"/>
      <c r="F551"/>
      <c r="G551" s="51"/>
      <c r="O551"/>
      <c r="P551"/>
      <c r="S551"/>
    </row>
    <row r="552" spans="5:19">
      <c r="E552"/>
      <c r="F552"/>
      <c r="G552" s="51"/>
      <c r="O552"/>
      <c r="P552"/>
      <c r="S552"/>
    </row>
    <row r="553" spans="5:19">
      <c r="E553"/>
      <c r="F553"/>
      <c r="G553" s="51"/>
      <c r="O553"/>
      <c r="P553"/>
      <c r="S553"/>
    </row>
    <row r="554" spans="5:19">
      <c r="E554"/>
      <c r="F554"/>
      <c r="G554" s="51"/>
      <c r="O554"/>
      <c r="P554"/>
      <c r="S554"/>
    </row>
    <row r="555" spans="5:19">
      <c r="E555"/>
      <c r="F555"/>
      <c r="G555" s="51"/>
      <c r="O555"/>
      <c r="P555"/>
      <c r="S555"/>
    </row>
    <row r="556" spans="5:19">
      <c r="E556"/>
      <c r="F556"/>
      <c r="G556" s="51"/>
      <c r="O556"/>
      <c r="P556"/>
      <c r="S556"/>
    </row>
    <row r="557" spans="5:19">
      <c r="E557"/>
      <c r="F557"/>
      <c r="G557" s="51"/>
      <c r="O557"/>
      <c r="P557"/>
      <c r="S557"/>
    </row>
    <row r="558" spans="5:19">
      <c r="E558"/>
      <c r="F558"/>
      <c r="G558" s="51"/>
      <c r="O558"/>
      <c r="P558"/>
      <c r="S558"/>
    </row>
    <row r="559" spans="5:19">
      <c r="E559"/>
      <c r="F559"/>
      <c r="G559" s="51"/>
      <c r="O559"/>
      <c r="P559"/>
      <c r="S559"/>
    </row>
    <row r="560" spans="5:19">
      <c r="E560"/>
      <c r="F560"/>
      <c r="G560" s="51"/>
      <c r="O560"/>
      <c r="P560"/>
      <c r="S560"/>
    </row>
    <row r="561" spans="5:19">
      <c r="E561"/>
      <c r="F561"/>
      <c r="G561" s="51"/>
      <c r="O561"/>
      <c r="P561"/>
      <c r="S561"/>
    </row>
    <row r="562" spans="5:19">
      <c r="E562"/>
      <c r="F562"/>
      <c r="G562" s="51"/>
      <c r="O562"/>
      <c r="P562"/>
      <c r="S562"/>
    </row>
    <row r="563" spans="5:19">
      <c r="E563"/>
      <c r="F563"/>
      <c r="G563" s="51"/>
      <c r="O563"/>
      <c r="P563"/>
      <c r="S563"/>
    </row>
    <row r="564" spans="5:19">
      <c r="E564"/>
      <c r="F564"/>
      <c r="G564" s="51"/>
      <c r="O564"/>
      <c r="P564"/>
      <c r="S564"/>
    </row>
    <row r="565" spans="5:19">
      <c r="E565"/>
      <c r="F565"/>
      <c r="G565" s="51"/>
      <c r="O565"/>
      <c r="P565"/>
      <c r="S565"/>
    </row>
    <row r="566" spans="5:19">
      <c r="E566"/>
      <c r="F566"/>
      <c r="G566" s="51"/>
      <c r="O566"/>
      <c r="P566"/>
      <c r="S566"/>
    </row>
    <row r="567" spans="5:19">
      <c r="E567"/>
      <c r="F567"/>
      <c r="G567" s="51"/>
      <c r="O567"/>
      <c r="P567"/>
      <c r="S567"/>
    </row>
    <row r="568" spans="5:19">
      <c r="E568"/>
      <c r="F568"/>
      <c r="G568" s="51"/>
      <c r="O568"/>
      <c r="P568"/>
      <c r="S568"/>
    </row>
    <row r="569" spans="5:19">
      <c r="E569"/>
      <c r="F569"/>
      <c r="G569" s="51"/>
      <c r="O569"/>
      <c r="P569"/>
      <c r="S569"/>
    </row>
    <row r="570" spans="5:19">
      <c r="E570"/>
      <c r="F570"/>
      <c r="G570" s="51"/>
      <c r="O570"/>
      <c r="P570"/>
      <c r="S570"/>
    </row>
    <row r="571" spans="5:19">
      <c r="E571"/>
      <c r="F571"/>
      <c r="G571" s="51"/>
      <c r="O571"/>
      <c r="P571"/>
      <c r="S571"/>
    </row>
    <row r="572" spans="5:19">
      <c r="E572"/>
      <c r="F572"/>
      <c r="G572" s="51"/>
      <c r="O572"/>
      <c r="P572"/>
      <c r="S572"/>
    </row>
    <row r="573" spans="5:19">
      <c r="E573"/>
      <c r="F573"/>
      <c r="G573" s="51"/>
      <c r="O573"/>
      <c r="P573"/>
      <c r="S573"/>
    </row>
    <row r="574" spans="5:19">
      <c r="E574"/>
      <c r="F574"/>
      <c r="G574" s="51"/>
      <c r="O574"/>
      <c r="P574"/>
      <c r="S574"/>
    </row>
    <row r="575" spans="5:19">
      <c r="E575"/>
      <c r="F575"/>
      <c r="G575" s="51"/>
      <c r="O575"/>
      <c r="P575"/>
      <c r="S575"/>
    </row>
    <row r="576" spans="5:19">
      <c r="E576"/>
      <c r="F576"/>
      <c r="G576" s="51"/>
      <c r="O576"/>
      <c r="P576"/>
      <c r="S576"/>
    </row>
    <row r="577" spans="5:19">
      <c r="E577"/>
      <c r="F577"/>
      <c r="G577" s="51"/>
      <c r="O577"/>
      <c r="P577"/>
      <c r="S577"/>
    </row>
    <row r="578" spans="5:19">
      <c r="E578"/>
      <c r="F578"/>
      <c r="G578" s="51"/>
      <c r="O578"/>
      <c r="P578"/>
      <c r="S578"/>
    </row>
    <row r="579" spans="5:19">
      <c r="E579"/>
      <c r="F579"/>
      <c r="G579" s="51"/>
      <c r="O579"/>
      <c r="P579"/>
      <c r="S579"/>
    </row>
    <row r="580" spans="5:19">
      <c r="E580"/>
      <c r="F580"/>
      <c r="G580" s="51"/>
      <c r="O580"/>
      <c r="P580"/>
      <c r="S580"/>
    </row>
    <row r="581" spans="5:19">
      <c r="E581"/>
      <c r="F581"/>
      <c r="G581" s="51"/>
      <c r="O581"/>
      <c r="P581"/>
      <c r="S581"/>
    </row>
    <row r="582" spans="5:19">
      <c r="E582"/>
      <c r="F582"/>
      <c r="G582" s="51"/>
      <c r="O582"/>
      <c r="P582"/>
      <c r="S582"/>
    </row>
    <row r="583" spans="5:19">
      <c r="E583"/>
      <c r="F583"/>
      <c r="G583" s="51"/>
      <c r="O583"/>
      <c r="P583"/>
      <c r="S583"/>
    </row>
    <row r="584" spans="5:19">
      <c r="E584"/>
      <c r="F584"/>
      <c r="G584" s="51"/>
      <c r="O584"/>
      <c r="P584"/>
      <c r="S584"/>
    </row>
    <row r="585" spans="5:19">
      <c r="E585"/>
      <c r="F585"/>
      <c r="G585" s="51"/>
      <c r="O585"/>
      <c r="P585"/>
      <c r="S585"/>
    </row>
    <row r="586" spans="5:19">
      <c r="E586"/>
      <c r="F586"/>
      <c r="G586" s="51"/>
      <c r="O586"/>
      <c r="P586"/>
      <c r="S586"/>
    </row>
    <row r="587" spans="5:19">
      <c r="E587"/>
      <c r="F587"/>
      <c r="G587" s="51"/>
      <c r="O587"/>
      <c r="P587"/>
      <c r="S587"/>
    </row>
    <row r="588" spans="5:19">
      <c r="E588"/>
      <c r="F588"/>
      <c r="G588" s="51"/>
      <c r="O588"/>
      <c r="P588"/>
      <c r="S588"/>
    </row>
    <row r="589" spans="5:19">
      <c r="E589"/>
      <c r="F589"/>
      <c r="G589" s="51"/>
      <c r="O589"/>
      <c r="P589"/>
      <c r="S589"/>
    </row>
    <row r="590" spans="5:19">
      <c r="E590"/>
      <c r="F590"/>
      <c r="G590" s="51"/>
      <c r="O590"/>
      <c r="P590"/>
      <c r="S590"/>
    </row>
    <row r="591" spans="5:19">
      <c r="E591"/>
      <c r="F591"/>
      <c r="G591" s="51"/>
      <c r="O591"/>
      <c r="P591"/>
      <c r="S591"/>
    </row>
    <row r="592" spans="5:19">
      <c r="E592"/>
      <c r="F592"/>
      <c r="G592" s="51"/>
      <c r="O592"/>
      <c r="P592"/>
      <c r="S592"/>
    </row>
    <row r="593" spans="5:19">
      <c r="E593"/>
      <c r="F593"/>
      <c r="G593" s="51"/>
      <c r="O593"/>
      <c r="P593"/>
      <c r="S593"/>
    </row>
    <row r="594" spans="5:19">
      <c r="E594"/>
      <c r="F594"/>
      <c r="G594" s="51"/>
      <c r="O594"/>
      <c r="P594"/>
      <c r="S594"/>
    </row>
    <row r="595" spans="5:19">
      <c r="E595"/>
      <c r="F595"/>
      <c r="G595" s="51"/>
      <c r="O595"/>
      <c r="P595"/>
      <c r="S595"/>
    </row>
    <row r="596" spans="5:19">
      <c r="E596"/>
      <c r="F596"/>
      <c r="G596" s="51"/>
      <c r="O596"/>
      <c r="P596"/>
      <c r="S596"/>
    </row>
    <row r="597" spans="5:19">
      <c r="E597"/>
      <c r="F597"/>
      <c r="G597" s="51"/>
      <c r="O597"/>
      <c r="P597"/>
      <c r="S597"/>
    </row>
    <row r="598" spans="5:19">
      <c r="E598"/>
      <c r="F598"/>
      <c r="G598" s="51"/>
      <c r="O598"/>
      <c r="P598"/>
      <c r="S598"/>
    </row>
    <row r="599" spans="5:19">
      <c r="E599"/>
      <c r="F599"/>
      <c r="G599" s="51"/>
      <c r="O599"/>
      <c r="P599"/>
      <c r="S599"/>
    </row>
    <row r="600" spans="5:19">
      <c r="E600"/>
      <c r="F600"/>
      <c r="G600" s="51"/>
      <c r="O600"/>
      <c r="P600"/>
      <c r="S600"/>
    </row>
    <row r="601" spans="5:19">
      <c r="E601"/>
      <c r="F601"/>
      <c r="G601" s="51"/>
      <c r="O601"/>
      <c r="P601"/>
      <c r="S601"/>
    </row>
    <row r="602" spans="5:19">
      <c r="E602"/>
      <c r="F602"/>
      <c r="G602" s="51"/>
      <c r="O602"/>
      <c r="P602"/>
      <c r="S602"/>
    </row>
    <row r="603" spans="5:19">
      <c r="E603"/>
      <c r="F603"/>
      <c r="G603" s="51"/>
      <c r="O603"/>
      <c r="P603"/>
      <c r="S603"/>
    </row>
    <row r="604" spans="5:19">
      <c r="E604"/>
      <c r="F604"/>
      <c r="G604" s="51"/>
      <c r="O604"/>
      <c r="P604"/>
      <c r="S604"/>
    </row>
    <row r="605" spans="5:19">
      <c r="E605"/>
      <c r="F605"/>
      <c r="G605" s="51"/>
      <c r="O605"/>
      <c r="P605"/>
      <c r="S605"/>
    </row>
    <row r="606" spans="5:19">
      <c r="E606"/>
      <c r="F606"/>
      <c r="G606" s="51"/>
      <c r="O606"/>
      <c r="P606"/>
      <c r="S606"/>
    </row>
    <row r="607" spans="5:19">
      <c r="E607"/>
      <c r="F607"/>
      <c r="G607" s="51"/>
      <c r="O607"/>
      <c r="P607"/>
      <c r="S607"/>
    </row>
    <row r="608" spans="5:19">
      <c r="E608"/>
      <c r="F608"/>
      <c r="G608" s="51"/>
      <c r="O608"/>
      <c r="P608"/>
      <c r="S608"/>
    </row>
    <row r="609" spans="5:19">
      <c r="E609"/>
      <c r="F609"/>
      <c r="G609" s="51"/>
      <c r="O609"/>
      <c r="P609"/>
      <c r="S609"/>
    </row>
    <row r="610" spans="5:19">
      <c r="E610"/>
      <c r="F610"/>
      <c r="G610" s="51"/>
      <c r="O610"/>
      <c r="P610"/>
      <c r="S610"/>
    </row>
    <row r="611" spans="5:19">
      <c r="E611"/>
      <c r="F611"/>
      <c r="G611" s="51"/>
      <c r="O611"/>
      <c r="P611"/>
      <c r="S611"/>
    </row>
    <row r="612" spans="5:19">
      <c r="G612" s="51"/>
      <c r="O612"/>
      <c r="P612"/>
      <c r="S612"/>
    </row>
    <row r="613" spans="5:19">
      <c r="G613" s="51"/>
      <c r="O613"/>
      <c r="P613"/>
      <c r="S613"/>
    </row>
    <row r="614" spans="5:19">
      <c r="G614" s="51"/>
      <c r="O614"/>
      <c r="P614"/>
      <c r="S614"/>
    </row>
    <row r="615" spans="5:19">
      <c r="G615" s="51"/>
      <c r="O615"/>
      <c r="P615"/>
      <c r="S615"/>
    </row>
    <row r="616" spans="5:19">
      <c r="G616" s="51"/>
      <c r="O616"/>
      <c r="P616"/>
      <c r="S616"/>
    </row>
    <row r="617" spans="5:19">
      <c r="G617" s="51"/>
      <c r="O617"/>
      <c r="P617"/>
      <c r="S617"/>
    </row>
    <row r="618" spans="5:19">
      <c r="G618" s="51"/>
      <c r="O618"/>
      <c r="P618"/>
      <c r="S618"/>
    </row>
    <row r="619" spans="5:19">
      <c r="G619" s="51"/>
      <c r="O619"/>
      <c r="P619"/>
      <c r="S619"/>
    </row>
    <row r="620" spans="5:19">
      <c r="G620" s="51"/>
      <c r="O620"/>
      <c r="P620"/>
      <c r="S620"/>
    </row>
    <row r="621" spans="5:19">
      <c r="G621" s="51"/>
      <c r="O621"/>
      <c r="P621"/>
      <c r="S621"/>
    </row>
    <row r="622" spans="5:19">
      <c r="G622" s="51"/>
      <c r="O622"/>
      <c r="P622"/>
      <c r="S622"/>
    </row>
    <row r="623" spans="5:19">
      <c r="G623" s="51"/>
      <c r="O623"/>
      <c r="P623"/>
      <c r="S623"/>
    </row>
    <row r="624" spans="5:19">
      <c r="G624" s="51"/>
      <c r="O624"/>
      <c r="P624"/>
      <c r="S624"/>
    </row>
    <row r="625" spans="7:19">
      <c r="G625" s="51"/>
      <c r="O625"/>
      <c r="P625"/>
      <c r="S625"/>
    </row>
    <row r="626" spans="7:19">
      <c r="G626" s="51"/>
      <c r="O626"/>
      <c r="P626"/>
      <c r="S626"/>
    </row>
    <row r="627" spans="7:19">
      <c r="G627" s="51"/>
      <c r="O627"/>
      <c r="P627"/>
      <c r="S627"/>
    </row>
    <row r="628" spans="7:19">
      <c r="G628" s="51"/>
      <c r="O628"/>
      <c r="P628"/>
      <c r="S628"/>
    </row>
    <row r="629" spans="7:19">
      <c r="G629" s="51"/>
      <c r="O629"/>
      <c r="P629"/>
      <c r="S629"/>
    </row>
    <row r="630" spans="7:19">
      <c r="G630" s="51"/>
      <c r="O630"/>
      <c r="P630"/>
      <c r="S630"/>
    </row>
    <row r="631" spans="7:19">
      <c r="G631" s="51"/>
      <c r="O631"/>
      <c r="P631"/>
      <c r="S631"/>
    </row>
    <row r="632" spans="7:19">
      <c r="G632" s="51"/>
      <c r="O632"/>
      <c r="P632"/>
      <c r="S632"/>
    </row>
    <row r="633" spans="7:19">
      <c r="G633" s="51"/>
      <c r="O633"/>
      <c r="P633"/>
      <c r="S633"/>
    </row>
    <row r="634" spans="7:19">
      <c r="G634" s="51"/>
      <c r="O634"/>
      <c r="P634"/>
      <c r="S634"/>
    </row>
    <row r="635" spans="7:19">
      <c r="G635" s="51"/>
      <c r="O635"/>
      <c r="P635"/>
      <c r="S635"/>
    </row>
    <row r="636" spans="7:19">
      <c r="G636" s="51"/>
      <c r="O636"/>
      <c r="P636"/>
      <c r="S636"/>
    </row>
    <row r="637" spans="7:19">
      <c r="G637" s="51"/>
      <c r="O637"/>
      <c r="P637"/>
      <c r="S637"/>
    </row>
    <row r="638" spans="7:19">
      <c r="G638" s="51"/>
      <c r="O638"/>
      <c r="P638"/>
      <c r="S638"/>
    </row>
    <row r="639" spans="7:19">
      <c r="G639" s="51"/>
      <c r="O639"/>
      <c r="P639"/>
      <c r="S639"/>
    </row>
    <row r="640" spans="7:19">
      <c r="G640" s="51"/>
      <c r="O640"/>
      <c r="P640"/>
      <c r="S640"/>
    </row>
    <row r="641" spans="7:19">
      <c r="G641" s="51"/>
      <c r="O641"/>
      <c r="P641"/>
      <c r="S641"/>
    </row>
    <row r="642" spans="7:19">
      <c r="G642" s="51"/>
      <c r="O642"/>
      <c r="P642"/>
      <c r="S642"/>
    </row>
    <row r="643" spans="7:19">
      <c r="G643" s="51"/>
      <c r="O643"/>
      <c r="P643"/>
      <c r="S643"/>
    </row>
    <row r="644" spans="7:19">
      <c r="G644" s="51"/>
      <c r="O644"/>
      <c r="P644"/>
      <c r="S644"/>
    </row>
    <row r="645" spans="7:19">
      <c r="G645" s="51"/>
      <c r="O645"/>
      <c r="P645"/>
      <c r="S645"/>
    </row>
    <row r="646" spans="7:19">
      <c r="G646" s="51"/>
      <c r="O646"/>
      <c r="P646"/>
      <c r="S646"/>
    </row>
    <row r="647" spans="7:19">
      <c r="G647" s="51"/>
      <c r="O647"/>
      <c r="P647"/>
      <c r="S647"/>
    </row>
    <row r="648" spans="7:19">
      <c r="G648" s="51"/>
      <c r="O648"/>
      <c r="P648"/>
      <c r="S648"/>
    </row>
    <row r="649" spans="7:19">
      <c r="G649" s="51"/>
      <c r="O649"/>
      <c r="P649"/>
      <c r="S649"/>
    </row>
    <row r="650" spans="7:19">
      <c r="G650" s="51"/>
      <c r="O650"/>
      <c r="P650"/>
      <c r="S650"/>
    </row>
    <row r="651" spans="7:19">
      <c r="G651" s="51"/>
      <c r="O651"/>
      <c r="P651"/>
      <c r="S651"/>
    </row>
    <row r="652" spans="7:19">
      <c r="G652" s="51"/>
      <c r="O652"/>
      <c r="P652"/>
      <c r="S652"/>
    </row>
    <row r="653" spans="7:19">
      <c r="G653" s="51"/>
      <c r="O653"/>
      <c r="P653"/>
      <c r="S653"/>
    </row>
    <row r="654" spans="7:19">
      <c r="G654" s="51"/>
      <c r="O654"/>
      <c r="P654"/>
      <c r="S654"/>
    </row>
    <row r="655" spans="7:19">
      <c r="G655" s="51"/>
      <c r="O655"/>
      <c r="P655"/>
      <c r="S655"/>
    </row>
    <row r="656" spans="7:19">
      <c r="G656" s="51"/>
      <c r="O656"/>
      <c r="P656"/>
      <c r="S656"/>
    </row>
    <row r="657" spans="7:19">
      <c r="G657" s="51"/>
      <c r="O657"/>
      <c r="P657"/>
      <c r="S657"/>
    </row>
    <row r="658" spans="7:19">
      <c r="G658" s="51"/>
      <c r="O658"/>
      <c r="P658"/>
      <c r="S658"/>
    </row>
    <row r="659" spans="7:19">
      <c r="G659" s="51"/>
      <c r="O659"/>
      <c r="P659"/>
      <c r="S659"/>
    </row>
    <row r="660" spans="7:19">
      <c r="G660" s="51"/>
      <c r="O660"/>
      <c r="P660"/>
      <c r="S660"/>
    </row>
    <row r="661" spans="7:19">
      <c r="G661" s="51"/>
      <c r="O661"/>
      <c r="P661"/>
      <c r="S661"/>
    </row>
    <row r="662" spans="7:19">
      <c r="G662" s="51"/>
      <c r="O662"/>
      <c r="P662"/>
      <c r="S662"/>
    </row>
    <row r="663" spans="7:19">
      <c r="G663" s="51"/>
      <c r="O663"/>
      <c r="P663"/>
      <c r="S663"/>
    </row>
    <row r="664" spans="7:19">
      <c r="G664" s="51"/>
      <c r="O664"/>
      <c r="P664"/>
      <c r="S664"/>
    </row>
    <row r="665" spans="7:19">
      <c r="G665" s="51"/>
      <c r="O665"/>
      <c r="P665"/>
      <c r="S665"/>
    </row>
    <row r="666" spans="7:19">
      <c r="G666" s="51"/>
      <c r="O666"/>
      <c r="P666"/>
      <c r="S666"/>
    </row>
    <row r="667" spans="7:19">
      <c r="G667" s="51"/>
      <c r="O667"/>
      <c r="P667"/>
      <c r="S667"/>
    </row>
    <row r="668" spans="7:19">
      <c r="G668" s="51"/>
      <c r="O668"/>
      <c r="P668"/>
      <c r="S668"/>
    </row>
    <row r="669" spans="7:19">
      <c r="G669" s="51"/>
      <c r="O669"/>
      <c r="P669"/>
      <c r="S669"/>
    </row>
    <row r="670" spans="7:19">
      <c r="G670" s="51"/>
      <c r="O670"/>
      <c r="P670"/>
      <c r="S670"/>
    </row>
    <row r="671" spans="7:19">
      <c r="G671" s="51"/>
      <c r="O671"/>
      <c r="P671"/>
      <c r="S671"/>
    </row>
    <row r="672" spans="7:19">
      <c r="G672" s="51"/>
      <c r="O672"/>
      <c r="P672"/>
      <c r="S672"/>
    </row>
    <row r="673" spans="7:19">
      <c r="G673" s="51"/>
      <c r="O673"/>
      <c r="P673"/>
      <c r="S673"/>
    </row>
    <row r="674" spans="7:19">
      <c r="G674" s="51"/>
      <c r="O674"/>
      <c r="P674"/>
      <c r="S674"/>
    </row>
    <row r="675" spans="7:19">
      <c r="G675" s="51"/>
      <c r="O675"/>
      <c r="P675"/>
      <c r="S675"/>
    </row>
    <row r="676" spans="7:19">
      <c r="G676" s="51"/>
      <c r="O676"/>
      <c r="P676"/>
      <c r="S676"/>
    </row>
    <row r="677" spans="7:19">
      <c r="G677" s="51"/>
      <c r="O677"/>
      <c r="P677"/>
      <c r="S677"/>
    </row>
    <row r="678" spans="7:19">
      <c r="G678" s="51"/>
      <c r="O678"/>
      <c r="P678"/>
      <c r="S678"/>
    </row>
    <row r="679" spans="7:19">
      <c r="G679" s="51"/>
      <c r="O679"/>
      <c r="P679"/>
      <c r="S679"/>
    </row>
    <row r="680" spans="7:19">
      <c r="G680" s="51"/>
      <c r="O680"/>
      <c r="P680"/>
      <c r="S680"/>
    </row>
    <row r="681" spans="7:19">
      <c r="G681" s="51"/>
      <c r="O681"/>
      <c r="P681"/>
      <c r="S681"/>
    </row>
    <row r="682" spans="7:19">
      <c r="G682" s="51"/>
      <c r="O682"/>
      <c r="P682"/>
      <c r="S682"/>
    </row>
    <row r="683" spans="7:19">
      <c r="G683" s="51"/>
      <c r="O683"/>
      <c r="P683"/>
      <c r="S683"/>
    </row>
    <row r="684" spans="7:19">
      <c r="G684" s="51"/>
      <c r="O684"/>
      <c r="P684"/>
      <c r="S684"/>
    </row>
    <row r="685" spans="7:19">
      <c r="G685" s="51"/>
      <c r="O685"/>
      <c r="P685"/>
      <c r="S685"/>
    </row>
    <row r="686" spans="7:19">
      <c r="G686" s="51"/>
      <c r="O686"/>
      <c r="P686"/>
      <c r="S686"/>
    </row>
    <row r="687" spans="7:19">
      <c r="G687" s="51"/>
      <c r="O687"/>
      <c r="P687"/>
      <c r="S687"/>
    </row>
    <row r="688" spans="7:19">
      <c r="G688" s="51"/>
      <c r="O688"/>
      <c r="P688"/>
      <c r="S688"/>
    </row>
    <row r="689" spans="7:19">
      <c r="G689" s="51"/>
      <c r="O689"/>
      <c r="P689"/>
      <c r="S689"/>
    </row>
    <row r="690" spans="7:19">
      <c r="G690" s="51"/>
      <c r="O690"/>
      <c r="P690"/>
      <c r="S690"/>
    </row>
    <row r="691" spans="7:19">
      <c r="G691" s="51"/>
      <c r="O691"/>
      <c r="P691"/>
      <c r="S691"/>
    </row>
    <row r="692" spans="7:19">
      <c r="G692" s="51"/>
      <c r="O692"/>
      <c r="P692"/>
      <c r="S692"/>
    </row>
    <row r="693" spans="7:19">
      <c r="G693" s="51"/>
      <c r="O693"/>
      <c r="P693"/>
      <c r="S693"/>
    </row>
    <row r="694" spans="7:19">
      <c r="G694" s="51"/>
      <c r="O694"/>
      <c r="P694"/>
      <c r="S694"/>
    </row>
    <row r="695" spans="7:19">
      <c r="G695" s="51"/>
      <c r="O695"/>
      <c r="P695"/>
      <c r="S695"/>
    </row>
    <row r="696" spans="7:19">
      <c r="G696" s="51"/>
      <c r="O696"/>
      <c r="P696"/>
      <c r="S696"/>
    </row>
    <row r="697" spans="7:19">
      <c r="G697" s="51"/>
      <c r="O697"/>
      <c r="P697"/>
      <c r="S697"/>
    </row>
    <row r="698" spans="7:19">
      <c r="G698" s="51"/>
      <c r="O698"/>
      <c r="P698"/>
      <c r="S698"/>
    </row>
    <row r="699" spans="7:19">
      <c r="G699" s="51"/>
      <c r="O699"/>
      <c r="P699"/>
      <c r="S699"/>
    </row>
    <row r="700" spans="7:19">
      <c r="G700" s="51"/>
      <c r="O700"/>
      <c r="P700"/>
      <c r="S700"/>
    </row>
    <row r="701" spans="7:19">
      <c r="G701" s="51"/>
      <c r="O701"/>
      <c r="P701"/>
      <c r="S701"/>
    </row>
    <row r="702" spans="7:19">
      <c r="G702" s="51"/>
      <c r="O702"/>
      <c r="P702"/>
      <c r="S702"/>
    </row>
    <row r="703" spans="7:19">
      <c r="G703" s="51"/>
      <c r="O703"/>
      <c r="P703"/>
      <c r="S703"/>
    </row>
    <row r="704" spans="7:19">
      <c r="G704" s="51"/>
      <c r="O704"/>
      <c r="P704"/>
      <c r="S704"/>
    </row>
    <row r="705" spans="7:19">
      <c r="G705" s="51"/>
      <c r="O705"/>
      <c r="P705"/>
      <c r="S705"/>
    </row>
    <row r="706" spans="7:19">
      <c r="G706" s="51"/>
      <c r="O706"/>
      <c r="P706"/>
      <c r="S706"/>
    </row>
    <row r="707" spans="7:19">
      <c r="G707" s="51"/>
      <c r="O707"/>
      <c r="P707"/>
      <c r="S707"/>
    </row>
    <row r="708" spans="7:19">
      <c r="G708" s="51"/>
      <c r="O708"/>
      <c r="P708"/>
      <c r="S708"/>
    </row>
    <row r="709" spans="7:19">
      <c r="G709" s="51"/>
      <c r="O709"/>
      <c r="P709"/>
      <c r="S709"/>
    </row>
    <row r="710" spans="7:19">
      <c r="G710" s="51"/>
      <c r="O710"/>
      <c r="P710"/>
      <c r="S710"/>
    </row>
    <row r="711" spans="7:19">
      <c r="G711" s="51"/>
      <c r="O711"/>
      <c r="P711"/>
      <c r="S711"/>
    </row>
    <row r="712" spans="7:19">
      <c r="G712" s="51"/>
      <c r="O712"/>
      <c r="P712"/>
      <c r="S712"/>
    </row>
    <row r="713" spans="7:19">
      <c r="G713" s="51"/>
      <c r="O713"/>
      <c r="P713"/>
      <c r="S713"/>
    </row>
    <row r="714" spans="7:19">
      <c r="G714" s="51"/>
      <c r="O714"/>
      <c r="P714"/>
      <c r="S714"/>
    </row>
    <row r="715" spans="7:19">
      <c r="G715" s="51"/>
      <c r="O715"/>
      <c r="P715"/>
      <c r="S715"/>
    </row>
    <row r="716" spans="7:19">
      <c r="G716" s="51"/>
      <c r="O716"/>
      <c r="P716"/>
      <c r="S716"/>
    </row>
    <row r="717" spans="7:19">
      <c r="G717" s="51"/>
      <c r="O717"/>
      <c r="P717"/>
      <c r="S717"/>
    </row>
    <row r="718" spans="7:19">
      <c r="G718" s="51"/>
      <c r="O718"/>
      <c r="P718"/>
      <c r="S718"/>
    </row>
    <row r="719" spans="7:19">
      <c r="G719" s="51"/>
      <c r="O719"/>
      <c r="P719"/>
      <c r="S719"/>
    </row>
    <row r="720" spans="7:19">
      <c r="G720" s="51"/>
      <c r="O720"/>
      <c r="P720"/>
      <c r="S720"/>
    </row>
    <row r="721" spans="7:19">
      <c r="G721" s="51"/>
      <c r="O721"/>
      <c r="P721"/>
      <c r="S721"/>
    </row>
    <row r="722" spans="7:19">
      <c r="G722" s="51"/>
      <c r="O722"/>
      <c r="P722"/>
      <c r="S722"/>
    </row>
    <row r="723" spans="7:19">
      <c r="G723" s="51"/>
      <c r="O723"/>
      <c r="P723"/>
      <c r="S723"/>
    </row>
    <row r="724" spans="7:19">
      <c r="G724" s="51"/>
      <c r="O724"/>
      <c r="P724"/>
      <c r="S724"/>
    </row>
    <row r="725" spans="7:19">
      <c r="G725" s="51"/>
      <c r="O725"/>
      <c r="P725"/>
      <c r="S725"/>
    </row>
    <row r="726" spans="7:19">
      <c r="G726" s="51"/>
      <c r="O726"/>
      <c r="P726"/>
      <c r="S726"/>
    </row>
    <row r="727" spans="7:19">
      <c r="G727" s="51"/>
      <c r="O727"/>
      <c r="P727"/>
      <c r="S727"/>
    </row>
    <row r="728" spans="7:19">
      <c r="G728" s="51"/>
      <c r="O728"/>
      <c r="P728"/>
      <c r="S728"/>
    </row>
    <row r="729" spans="7:19">
      <c r="G729" s="51"/>
      <c r="O729"/>
      <c r="P729"/>
      <c r="S729"/>
    </row>
    <row r="730" spans="7:19">
      <c r="G730" s="51"/>
      <c r="O730"/>
      <c r="P730"/>
      <c r="S730"/>
    </row>
    <row r="731" spans="7:19">
      <c r="G731" s="51"/>
      <c r="O731"/>
      <c r="P731"/>
      <c r="S731"/>
    </row>
    <row r="732" spans="7:19">
      <c r="G732" s="51"/>
      <c r="O732"/>
      <c r="P732"/>
      <c r="S732"/>
    </row>
    <row r="733" spans="7:19">
      <c r="G733" s="51"/>
      <c r="O733"/>
      <c r="P733"/>
      <c r="S733"/>
    </row>
    <row r="734" spans="7:19">
      <c r="G734" s="51"/>
      <c r="O734"/>
      <c r="P734"/>
      <c r="S734"/>
    </row>
    <row r="735" spans="7:19">
      <c r="G735" s="51"/>
      <c r="O735"/>
      <c r="P735"/>
      <c r="S735"/>
    </row>
    <row r="736" spans="7:19">
      <c r="G736" s="51"/>
      <c r="O736"/>
      <c r="P736"/>
      <c r="S736"/>
    </row>
    <row r="737" spans="7:19">
      <c r="G737" s="51"/>
      <c r="O737"/>
      <c r="P737"/>
      <c r="S737"/>
    </row>
    <row r="738" spans="7:19">
      <c r="G738" s="51"/>
      <c r="O738"/>
      <c r="P738"/>
      <c r="S738"/>
    </row>
    <row r="739" spans="7:19">
      <c r="G739" s="51"/>
      <c r="O739"/>
      <c r="P739"/>
      <c r="S739"/>
    </row>
    <row r="740" spans="7:19">
      <c r="G740" s="51"/>
      <c r="O740"/>
      <c r="P740"/>
      <c r="S740"/>
    </row>
    <row r="741" spans="7:19">
      <c r="G741" s="51"/>
      <c r="O741"/>
      <c r="P741"/>
      <c r="S741"/>
    </row>
    <row r="742" spans="7:19">
      <c r="G742" s="51"/>
      <c r="O742"/>
      <c r="P742"/>
      <c r="S742"/>
    </row>
    <row r="743" spans="7:19">
      <c r="G743" s="51"/>
      <c r="O743"/>
      <c r="P743"/>
      <c r="S743"/>
    </row>
    <row r="744" spans="7:19">
      <c r="G744" s="51"/>
      <c r="O744"/>
      <c r="P744"/>
      <c r="S744"/>
    </row>
    <row r="745" spans="7:19">
      <c r="G745" s="51"/>
      <c r="O745"/>
      <c r="P745"/>
      <c r="S745"/>
    </row>
    <row r="746" spans="7:19">
      <c r="G746" s="51"/>
      <c r="O746"/>
      <c r="P746"/>
      <c r="S746"/>
    </row>
    <row r="747" spans="7:19">
      <c r="G747" s="51"/>
      <c r="O747"/>
      <c r="P747"/>
      <c r="S747"/>
    </row>
    <row r="748" spans="7:19">
      <c r="G748" s="51"/>
      <c r="O748"/>
      <c r="P748"/>
      <c r="S748"/>
    </row>
    <row r="749" spans="7:19">
      <c r="G749" s="51"/>
      <c r="O749"/>
      <c r="P749"/>
      <c r="S749"/>
    </row>
    <row r="750" spans="7:19">
      <c r="G750" s="51"/>
      <c r="O750"/>
      <c r="P750"/>
      <c r="S750"/>
    </row>
    <row r="751" spans="7:19">
      <c r="G751" s="51"/>
      <c r="O751"/>
      <c r="P751"/>
      <c r="S751"/>
    </row>
    <row r="752" spans="7:19">
      <c r="G752" s="51"/>
      <c r="S752"/>
    </row>
    <row r="753" spans="7:19">
      <c r="G753" s="51"/>
      <c r="S753"/>
    </row>
    <row r="754" spans="7:19">
      <c r="G754" s="51"/>
      <c r="S754"/>
    </row>
    <row r="755" spans="7:19">
      <c r="G755" s="51"/>
      <c r="S755"/>
    </row>
    <row r="756" spans="7:19">
      <c r="G756" s="51"/>
      <c r="S756"/>
    </row>
    <row r="757" spans="7:19">
      <c r="G757" s="51"/>
      <c r="S757"/>
    </row>
    <row r="758" spans="7:19">
      <c r="G758" s="51"/>
      <c r="S758"/>
    </row>
    <row r="759" spans="7:19">
      <c r="G759" s="51"/>
      <c r="S759"/>
    </row>
    <row r="760" spans="7:19">
      <c r="G760" s="51"/>
      <c r="S760"/>
    </row>
    <row r="761" spans="7:19">
      <c r="G761" s="51"/>
      <c r="S761"/>
    </row>
    <row r="762" spans="7:19">
      <c r="G762" s="51"/>
      <c r="S762"/>
    </row>
    <row r="763" spans="7:19">
      <c r="G763" s="51"/>
      <c r="S763"/>
    </row>
    <row r="764" spans="7:19">
      <c r="G764" s="51"/>
      <c r="S764"/>
    </row>
    <row r="765" spans="7:19">
      <c r="G765" s="51"/>
      <c r="S765"/>
    </row>
    <row r="766" spans="7:19">
      <c r="G766" s="51"/>
      <c r="S766"/>
    </row>
    <row r="767" spans="7:19">
      <c r="G767" s="51"/>
      <c r="S767"/>
    </row>
    <row r="768" spans="7:19">
      <c r="G768" s="51"/>
      <c r="S768"/>
    </row>
    <row r="769" spans="7:19">
      <c r="G769" s="51"/>
      <c r="S769"/>
    </row>
    <row r="770" spans="7:19">
      <c r="G770" s="51"/>
      <c r="S770"/>
    </row>
    <row r="771" spans="7:19">
      <c r="G771" s="51"/>
      <c r="S771"/>
    </row>
    <row r="772" spans="7:19">
      <c r="G772" s="51"/>
      <c r="S772"/>
    </row>
    <row r="773" spans="7:19">
      <c r="G773" s="51"/>
      <c r="S773"/>
    </row>
    <row r="774" spans="7:19">
      <c r="G774" s="51"/>
      <c r="S774"/>
    </row>
    <row r="775" spans="7:19">
      <c r="G775" s="51"/>
      <c r="S775"/>
    </row>
    <row r="776" spans="7:19">
      <c r="G776" s="51"/>
      <c r="S776"/>
    </row>
    <row r="777" spans="7:19">
      <c r="G777" s="51"/>
      <c r="S777"/>
    </row>
    <row r="778" spans="7:19">
      <c r="G778" s="51"/>
      <c r="S778"/>
    </row>
    <row r="779" spans="7:19">
      <c r="G779" s="51"/>
      <c r="S779"/>
    </row>
    <row r="780" spans="7:19">
      <c r="G780" s="51"/>
      <c r="S780"/>
    </row>
    <row r="781" spans="7:19">
      <c r="G781" s="51"/>
      <c r="S781"/>
    </row>
    <row r="782" spans="7:19">
      <c r="G782" s="51"/>
      <c r="S782"/>
    </row>
    <row r="783" spans="7:19">
      <c r="G783" s="51"/>
      <c r="S783"/>
    </row>
    <row r="784" spans="7:19">
      <c r="G784" s="51"/>
      <c r="S784"/>
    </row>
    <row r="785" spans="7:19">
      <c r="G785" s="51"/>
      <c r="S785"/>
    </row>
    <row r="786" spans="7:19">
      <c r="G786" s="51"/>
      <c r="S786"/>
    </row>
    <row r="787" spans="7:19">
      <c r="S787"/>
    </row>
    <row r="788" spans="7:19">
      <c r="S788"/>
    </row>
    <row r="789" spans="7:19">
      <c r="S789"/>
    </row>
    <row r="790" spans="7:19">
      <c r="S790"/>
    </row>
    <row r="791" spans="7:19">
      <c r="S791"/>
    </row>
    <row r="792" spans="7:19">
      <c r="S792"/>
    </row>
    <row r="793" spans="7:19">
      <c r="S793"/>
    </row>
    <row r="794" spans="7:19">
      <c r="S794"/>
    </row>
    <row r="795" spans="7:19">
      <c r="S795"/>
    </row>
    <row r="796" spans="7:19">
      <c r="S796"/>
    </row>
    <row r="797" spans="7:19">
      <c r="S797"/>
    </row>
    <row r="798" spans="7:19">
      <c r="S798"/>
    </row>
    <row r="799" spans="7:19">
      <c r="S799"/>
    </row>
    <row r="800" spans="7:19">
      <c r="S800"/>
    </row>
    <row r="801" spans="19:19">
      <c r="S801"/>
    </row>
    <row r="802" spans="19:19">
      <c r="S802"/>
    </row>
    <row r="803" spans="19:19">
      <c r="S803"/>
    </row>
    <row r="804" spans="19:19">
      <c r="S804"/>
    </row>
    <row r="805" spans="19:19">
      <c r="S805"/>
    </row>
    <row r="806" spans="19:19">
      <c r="S806"/>
    </row>
    <row r="807" spans="19:19">
      <c r="S807"/>
    </row>
    <row r="808" spans="19:19">
      <c r="S808"/>
    </row>
    <row r="809" spans="19:19">
      <c r="S809"/>
    </row>
    <row r="810" spans="19:19">
      <c r="S810"/>
    </row>
    <row r="811" spans="19:19">
      <c r="S811"/>
    </row>
    <row r="812" spans="19:19">
      <c r="S812"/>
    </row>
    <row r="813" spans="19:19">
      <c r="S813"/>
    </row>
    <row r="814" spans="19:19">
      <c r="S814"/>
    </row>
    <row r="815" spans="19:19">
      <c r="S815"/>
    </row>
    <row r="816" spans="19:19">
      <c r="S816"/>
    </row>
    <row r="817" spans="19:19">
      <c r="S817"/>
    </row>
    <row r="818" spans="19:19">
      <c r="S818"/>
    </row>
    <row r="819" spans="19:19">
      <c r="S819"/>
    </row>
    <row r="820" spans="19:19">
      <c r="S820"/>
    </row>
    <row r="821" spans="19:19">
      <c r="S821"/>
    </row>
    <row r="822" spans="19:19">
      <c r="S822"/>
    </row>
    <row r="823" spans="19:19">
      <c r="S823"/>
    </row>
    <row r="824" spans="19:19">
      <c r="S824"/>
    </row>
    <row r="825" spans="19:19">
      <c r="S825"/>
    </row>
    <row r="826" spans="19:19">
      <c r="S826"/>
    </row>
    <row r="827" spans="19:19">
      <c r="S827"/>
    </row>
    <row r="828" spans="19:19">
      <c r="S828"/>
    </row>
    <row r="829" spans="19:19">
      <c r="S829"/>
    </row>
    <row r="830" spans="19:19">
      <c r="S830"/>
    </row>
    <row r="831" spans="19:19">
      <c r="S831"/>
    </row>
    <row r="832" spans="19:19">
      <c r="S832"/>
    </row>
    <row r="833" spans="19:19">
      <c r="S833"/>
    </row>
    <row r="834" spans="19:19">
      <c r="S834"/>
    </row>
    <row r="835" spans="19:19">
      <c r="S835"/>
    </row>
    <row r="836" spans="19:19">
      <c r="S836"/>
    </row>
    <row r="837" spans="19:19">
      <c r="S837"/>
    </row>
    <row r="838" spans="19:19">
      <c r="S838"/>
    </row>
    <row r="839" spans="19:19">
      <c r="S839"/>
    </row>
    <row r="840" spans="19:19">
      <c r="S840"/>
    </row>
    <row r="841" spans="19:19">
      <c r="S841"/>
    </row>
    <row r="842" spans="19:19">
      <c r="S842"/>
    </row>
    <row r="843" spans="19:19">
      <c r="S843"/>
    </row>
    <row r="844" spans="19:19">
      <c r="S844"/>
    </row>
    <row r="845" spans="19:19">
      <c r="S845"/>
    </row>
    <row r="846" spans="19:19">
      <c r="S846"/>
    </row>
    <row r="847" spans="19:19">
      <c r="S847"/>
    </row>
    <row r="848" spans="19:19">
      <c r="S848"/>
    </row>
    <row r="849" spans="19:19">
      <c r="S849"/>
    </row>
    <row r="850" spans="19:19">
      <c r="S850"/>
    </row>
    <row r="851" spans="19:19">
      <c r="S851"/>
    </row>
    <row r="852" spans="19:19">
      <c r="S852"/>
    </row>
    <row r="853" spans="19:19">
      <c r="S853"/>
    </row>
    <row r="854" spans="19:19">
      <c r="S854"/>
    </row>
    <row r="855" spans="19:19">
      <c r="S855"/>
    </row>
    <row r="856" spans="19:19">
      <c r="S856"/>
    </row>
    <row r="857" spans="19:19">
      <c r="S857"/>
    </row>
    <row r="858" spans="19:19">
      <c r="S858"/>
    </row>
    <row r="859" spans="19:19">
      <c r="S859"/>
    </row>
    <row r="860" spans="19:19">
      <c r="S860"/>
    </row>
    <row r="861" spans="19:19">
      <c r="S861"/>
    </row>
    <row r="862" spans="19:19">
      <c r="S862"/>
    </row>
    <row r="863" spans="19:19">
      <c r="S863"/>
    </row>
    <row r="864" spans="19:19">
      <c r="S864"/>
    </row>
    <row r="865" spans="19:19">
      <c r="S865"/>
    </row>
    <row r="866" spans="19:19">
      <c r="S866"/>
    </row>
    <row r="867" spans="19:19">
      <c r="S867"/>
    </row>
    <row r="868" spans="19:19">
      <c r="S868"/>
    </row>
    <row r="869" spans="19:19">
      <c r="S869"/>
    </row>
    <row r="870" spans="19:19">
      <c r="S870"/>
    </row>
    <row r="871" spans="19:19">
      <c r="S871"/>
    </row>
    <row r="872" spans="19:19">
      <c r="S872"/>
    </row>
    <row r="873" spans="19:19">
      <c r="S873"/>
    </row>
    <row r="874" spans="19:19">
      <c r="S874"/>
    </row>
    <row r="875" spans="19:19">
      <c r="S875"/>
    </row>
    <row r="876" spans="19:19">
      <c r="S876"/>
    </row>
    <row r="877" spans="19:19">
      <c r="S877"/>
    </row>
    <row r="878" spans="19:19">
      <c r="S878"/>
    </row>
    <row r="879" spans="19:19">
      <c r="S879"/>
    </row>
    <row r="880" spans="19:19">
      <c r="S880"/>
    </row>
    <row r="881" spans="19:19">
      <c r="S881"/>
    </row>
    <row r="882" spans="19:19">
      <c r="S882"/>
    </row>
    <row r="883" spans="19:19">
      <c r="S883"/>
    </row>
    <row r="884" spans="19:19">
      <c r="S884"/>
    </row>
    <row r="885" spans="19:19">
      <c r="S885"/>
    </row>
    <row r="886" spans="19:19">
      <c r="S886"/>
    </row>
    <row r="887" spans="19:19">
      <c r="S887"/>
    </row>
    <row r="888" spans="19:19">
      <c r="S888"/>
    </row>
    <row r="889" spans="19:19">
      <c r="S889"/>
    </row>
    <row r="890" spans="19:19">
      <c r="S890"/>
    </row>
    <row r="891" spans="19:19">
      <c r="S891"/>
    </row>
    <row r="892" spans="19:19">
      <c r="S892"/>
    </row>
    <row r="893" spans="19:19">
      <c r="S893"/>
    </row>
    <row r="894" spans="19:19">
      <c r="S894"/>
    </row>
    <row r="895" spans="19:19">
      <c r="S895"/>
    </row>
    <row r="896" spans="19:19">
      <c r="S896"/>
    </row>
    <row r="897" spans="19:19">
      <c r="S897"/>
    </row>
    <row r="898" spans="19:19">
      <c r="S898"/>
    </row>
    <row r="899" spans="19:19">
      <c r="S899"/>
    </row>
    <row r="900" spans="19:19">
      <c r="S900"/>
    </row>
    <row r="901" spans="19:19">
      <c r="S901"/>
    </row>
    <row r="902" spans="19:19">
      <c r="S902"/>
    </row>
    <row r="903" spans="19:19">
      <c r="S903"/>
    </row>
    <row r="904" spans="19:19">
      <c r="S904"/>
    </row>
    <row r="905" spans="19:19">
      <c r="S905"/>
    </row>
    <row r="906" spans="19:19">
      <c r="S906"/>
    </row>
    <row r="907" spans="19:19">
      <c r="S907"/>
    </row>
    <row r="908" spans="19:19">
      <c r="S908"/>
    </row>
    <row r="909" spans="19:19">
      <c r="S909"/>
    </row>
    <row r="910" spans="19:19">
      <c r="S910"/>
    </row>
    <row r="911" spans="19:19">
      <c r="S911"/>
    </row>
    <row r="912" spans="19:19">
      <c r="S912"/>
    </row>
    <row r="913" spans="19:19">
      <c r="S913"/>
    </row>
    <row r="914" spans="19:19">
      <c r="S914"/>
    </row>
    <row r="915" spans="19:19">
      <c r="S915"/>
    </row>
    <row r="916" spans="19:19">
      <c r="S916"/>
    </row>
    <row r="917" spans="19:19">
      <c r="S917"/>
    </row>
    <row r="918" spans="19:19">
      <c r="S918"/>
    </row>
    <row r="919" spans="19:19">
      <c r="S919"/>
    </row>
    <row r="920" spans="19:19">
      <c r="S920"/>
    </row>
    <row r="921" spans="19:19">
      <c r="S921"/>
    </row>
    <row r="922" spans="19:19">
      <c r="S922"/>
    </row>
    <row r="923" spans="19:19">
      <c r="S923"/>
    </row>
    <row r="924" spans="19:19">
      <c r="S924"/>
    </row>
    <row r="925" spans="19:19">
      <c r="S925"/>
    </row>
    <row r="926" spans="19:19">
      <c r="S926"/>
    </row>
    <row r="927" spans="19:19">
      <c r="S927"/>
    </row>
    <row r="928" spans="19:19">
      <c r="S928"/>
    </row>
    <row r="929" spans="19:19">
      <c r="S929"/>
    </row>
    <row r="930" spans="19:19">
      <c r="S930"/>
    </row>
    <row r="931" spans="19:19">
      <c r="S931"/>
    </row>
    <row r="932" spans="19:19">
      <c r="S932"/>
    </row>
    <row r="933" spans="19:19">
      <c r="S933"/>
    </row>
    <row r="934" spans="19:19">
      <c r="S934"/>
    </row>
    <row r="935" spans="19:19">
      <c r="S935"/>
    </row>
    <row r="936" spans="19:19">
      <c r="S936"/>
    </row>
    <row r="937" spans="19:19">
      <c r="S937"/>
    </row>
    <row r="938" spans="19:19">
      <c r="S938"/>
    </row>
    <row r="939" spans="19:19">
      <c r="S939"/>
    </row>
    <row r="940" spans="19:19">
      <c r="S940"/>
    </row>
    <row r="941" spans="19:19">
      <c r="S941"/>
    </row>
    <row r="942" spans="19:19">
      <c r="S942"/>
    </row>
    <row r="943" spans="19:19">
      <c r="S943"/>
    </row>
    <row r="944" spans="19:19">
      <c r="S944"/>
    </row>
    <row r="945" spans="19:19">
      <c r="S945"/>
    </row>
    <row r="946" spans="19:19">
      <c r="S946"/>
    </row>
    <row r="947" spans="19:19">
      <c r="S947"/>
    </row>
    <row r="948" spans="19:19">
      <c r="S948"/>
    </row>
    <row r="949" spans="19:19">
      <c r="S949"/>
    </row>
    <row r="950" spans="19:19">
      <c r="S950"/>
    </row>
    <row r="951" spans="19:19">
      <c r="S951"/>
    </row>
    <row r="952" spans="19:19">
      <c r="S952"/>
    </row>
    <row r="953" spans="19:19">
      <c r="S953"/>
    </row>
    <row r="954" spans="19:19">
      <c r="S954"/>
    </row>
    <row r="955" spans="19:19">
      <c r="S955"/>
    </row>
    <row r="956" spans="19:19">
      <c r="S956"/>
    </row>
    <row r="957" spans="19:19">
      <c r="S957"/>
    </row>
    <row r="958" spans="19:19">
      <c r="S958"/>
    </row>
    <row r="959" spans="19:19">
      <c r="S959"/>
    </row>
    <row r="960" spans="19:19">
      <c r="S960"/>
    </row>
    <row r="961" spans="19:19">
      <c r="S961"/>
    </row>
    <row r="962" spans="19:19">
      <c r="S962"/>
    </row>
    <row r="963" spans="19:19">
      <c r="S963"/>
    </row>
    <row r="964" spans="19:19">
      <c r="S964"/>
    </row>
    <row r="965" spans="19:19">
      <c r="S965"/>
    </row>
    <row r="966" spans="19:19">
      <c r="S966"/>
    </row>
    <row r="967" spans="19:19">
      <c r="S967"/>
    </row>
    <row r="968" spans="19:19">
      <c r="S968"/>
    </row>
    <row r="969" spans="19:19">
      <c r="S969"/>
    </row>
    <row r="970" spans="19:19">
      <c r="S970"/>
    </row>
    <row r="971" spans="19:19">
      <c r="S971"/>
    </row>
    <row r="972" spans="19:19">
      <c r="S972"/>
    </row>
    <row r="973" spans="19:19">
      <c r="S973"/>
    </row>
    <row r="974" spans="19:19">
      <c r="S974"/>
    </row>
    <row r="975" spans="19:19">
      <c r="S975"/>
    </row>
    <row r="976" spans="19:19">
      <c r="S976"/>
    </row>
    <row r="977" spans="19:19">
      <c r="S977"/>
    </row>
    <row r="978" spans="19:19">
      <c r="S978"/>
    </row>
    <row r="979" spans="19:19">
      <c r="S979"/>
    </row>
    <row r="980" spans="19:19">
      <c r="S980"/>
    </row>
    <row r="981" spans="19:19">
      <c r="S981"/>
    </row>
    <row r="982" spans="19:19">
      <c r="S982"/>
    </row>
    <row r="983" spans="19:19">
      <c r="S983"/>
    </row>
    <row r="984" spans="19:19">
      <c r="S984"/>
    </row>
    <row r="985" spans="19:19">
      <c r="S985"/>
    </row>
    <row r="986" spans="19:19">
      <c r="S986"/>
    </row>
    <row r="987" spans="19:19">
      <c r="S987"/>
    </row>
    <row r="988" spans="19:19">
      <c r="S988"/>
    </row>
    <row r="989" spans="19:19">
      <c r="S989"/>
    </row>
    <row r="990" spans="19:19">
      <c r="S990"/>
    </row>
    <row r="991" spans="19:19">
      <c r="S991"/>
    </row>
    <row r="992" spans="19:19">
      <c r="S992"/>
    </row>
    <row r="993" spans="19:19">
      <c r="S993"/>
    </row>
    <row r="994" spans="19:19">
      <c r="S994"/>
    </row>
    <row r="995" spans="19:19">
      <c r="S995"/>
    </row>
    <row r="996" spans="19:19">
      <c r="S996"/>
    </row>
    <row r="997" spans="19:19">
      <c r="S997"/>
    </row>
    <row r="998" spans="19:19">
      <c r="S998"/>
    </row>
    <row r="999" spans="19:19">
      <c r="S999"/>
    </row>
    <row r="1000" spans="19:19">
      <c r="S1000"/>
    </row>
    <row r="1001" spans="19:19">
      <c r="S1001"/>
    </row>
    <row r="1002" spans="19:19">
      <c r="S1002"/>
    </row>
    <row r="1003" spans="19:19">
      <c r="S1003"/>
    </row>
    <row r="1004" spans="19:19">
      <c r="S1004"/>
    </row>
    <row r="1005" spans="19:19">
      <c r="S1005"/>
    </row>
    <row r="1006" spans="19:19">
      <c r="S1006"/>
    </row>
    <row r="1007" spans="19:19">
      <c r="S1007"/>
    </row>
    <row r="1008" spans="19:19">
      <c r="S1008"/>
    </row>
    <row r="1009" spans="19:19">
      <c r="S1009"/>
    </row>
    <row r="1010" spans="19:19">
      <c r="S1010"/>
    </row>
    <row r="1011" spans="19:19">
      <c r="S1011"/>
    </row>
    <row r="1012" spans="19:19">
      <c r="S1012"/>
    </row>
    <row r="1013" spans="19:19">
      <c r="S1013"/>
    </row>
    <row r="1014" spans="19:19">
      <c r="S1014"/>
    </row>
    <row r="1015" spans="19:19">
      <c r="S1015"/>
    </row>
    <row r="1016" spans="19:19">
      <c r="S1016"/>
    </row>
    <row r="1017" spans="19:19">
      <c r="S1017"/>
    </row>
    <row r="1018" spans="19:19">
      <c r="S1018"/>
    </row>
    <row r="1019" spans="19:19">
      <c r="S1019"/>
    </row>
    <row r="1020" spans="19:19">
      <c r="S1020"/>
    </row>
    <row r="1021" spans="19:19">
      <c r="S1021"/>
    </row>
    <row r="1022" spans="19:19">
      <c r="S1022"/>
    </row>
    <row r="1023" spans="19:19">
      <c r="S1023"/>
    </row>
    <row r="1024" spans="19:19">
      <c r="S1024"/>
    </row>
    <row r="1025" spans="19:19">
      <c r="S1025"/>
    </row>
    <row r="1026" spans="19:19">
      <c r="S1026"/>
    </row>
    <row r="1027" spans="19:19">
      <c r="S1027"/>
    </row>
    <row r="1028" spans="19:19">
      <c r="S1028"/>
    </row>
    <row r="1029" spans="19:19">
      <c r="S1029"/>
    </row>
    <row r="1030" spans="19:19">
      <c r="S1030"/>
    </row>
    <row r="1031" spans="19:19">
      <c r="S1031"/>
    </row>
    <row r="1032" spans="19:19">
      <c r="S1032"/>
    </row>
    <row r="1033" spans="19:19">
      <c r="S1033"/>
    </row>
    <row r="1034" spans="19:19">
      <c r="S1034"/>
    </row>
    <row r="1035" spans="19:19">
      <c r="S1035"/>
    </row>
    <row r="1036" spans="19:19">
      <c r="S1036"/>
    </row>
    <row r="1037" spans="19:19">
      <c r="S1037"/>
    </row>
    <row r="1038" spans="19:19">
      <c r="S1038"/>
    </row>
    <row r="1039" spans="19:19">
      <c r="S1039"/>
    </row>
    <row r="1040" spans="19:19">
      <c r="S1040"/>
    </row>
    <row r="1041" spans="19:19">
      <c r="S1041"/>
    </row>
    <row r="1042" spans="19:19">
      <c r="S1042"/>
    </row>
    <row r="1043" spans="19:19">
      <c r="S1043"/>
    </row>
    <row r="1044" spans="19:19">
      <c r="S1044"/>
    </row>
    <row r="1045" spans="19:19">
      <c r="S1045"/>
    </row>
    <row r="1046" spans="19:19">
      <c r="S1046"/>
    </row>
    <row r="1047" spans="19:19">
      <c r="S1047"/>
    </row>
    <row r="1048" spans="19:19">
      <c r="S1048"/>
    </row>
    <row r="1049" spans="19:19">
      <c r="S1049"/>
    </row>
    <row r="1050" spans="19:19">
      <c r="S1050"/>
    </row>
    <row r="1051" spans="19:19">
      <c r="S1051"/>
    </row>
    <row r="1052" spans="19:19">
      <c r="S1052"/>
    </row>
    <row r="1053" spans="19:19">
      <c r="S1053"/>
    </row>
    <row r="1054" spans="19:19">
      <c r="S1054"/>
    </row>
    <row r="1055" spans="19:19">
      <c r="S1055"/>
    </row>
    <row r="1056" spans="19:19">
      <c r="S1056"/>
    </row>
    <row r="1057" spans="19:19">
      <c r="S1057"/>
    </row>
    <row r="1058" spans="19:19">
      <c r="S1058"/>
    </row>
    <row r="1059" spans="19:19">
      <c r="S1059"/>
    </row>
    <row r="1060" spans="19:19">
      <c r="S1060"/>
    </row>
    <row r="1061" spans="19:19">
      <c r="S1061"/>
    </row>
    <row r="1062" spans="19:19">
      <c r="S1062"/>
    </row>
    <row r="1063" spans="19:19">
      <c r="S1063"/>
    </row>
    <row r="1064" spans="19:19">
      <c r="S1064"/>
    </row>
    <row r="1065" spans="19:19">
      <c r="S1065"/>
    </row>
    <row r="1066" spans="19:19">
      <c r="S1066"/>
    </row>
    <row r="1067" spans="19:19">
      <c r="S1067"/>
    </row>
    <row r="1068" spans="19:19">
      <c r="S1068"/>
    </row>
    <row r="1069" spans="19:19">
      <c r="S1069"/>
    </row>
    <row r="1070" spans="19:19">
      <c r="S1070"/>
    </row>
    <row r="1071" spans="19:19">
      <c r="S1071"/>
    </row>
    <row r="1072" spans="19:19">
      <c r="S1072"/>
    </row>
    <row r="1073" spans="19:19">
      <c r="S1073"/>
    </row>
    <row r="1074" spans="19:19">
      <c r="S1074"/>
    </row>
    <row r="1075" spans="19:19">
      <c r="S1075"/>
    </row>
    <row r="1076" spans="19:19">
      <c r="S1076"/>
    </row>
    <row r="1077" spans="19:19">
      <c r="S1077"/>
    </row>
    <row r="1078" spans="19:19">
      <c r="S1078"/>
    </row>
    <row r="1079" spans="19:19">
      <c r="S1079"/>
    </row>
    <row r="1080" spans="19:19">
      <c r="S1080"/>
    </row>
    <row r="1081" spans="19:19">
      <c r="S1081"/>
    </row>
    <row r="1082" spans="19:19">
      <c r="S1082"/>
    </row>
    <row r="1083" spans="19:19">
      <c r="S1083"/>
    </row>
    <row r="1084" spans="19:19">
      <c r="S1084"/>
    </row>
    <row r="1085" spans="19:19">
      <c r="S1085"/>
    </row>
    <row r="1086" spans="19:19">
      <c r="S1086"/>
    </row>
    <row r="1087" spans="19:19">
      <c r="S1087"/>
    </row>
    <row r="1088" spans="19:19">
      <c r="S1088"/>
    </row>
    <row r="1089" spans="19:19">
      <c r="S1089"/>
    </row>
    <row r="1090" spans="19:19">
      <c r="S1090"/>
    </row>
    <row r="1091" spans="19:19">
      <c r="S1091"/>
    </row>
    <row r="1092" spans="19:19">
      <c r="S1092"/>
    </row>
    <row r="1093" spans="19:19">
      <c r="S1093"/>
    </row>
    <row r="1094" spans="19:19">
      <c r="S1094"/>
    </row>
    <row r="1095" spans="19:19">
      <c r="S1095"/>
    </row>
    <row r="1096" spans="19:19">
      <c r="S1096"/>
    </row>
    <row r="1097" spans="19:19">
      <c r="S1097"/>
    </row>
    <row r="1098" spans="19:19">
      <c r="S1098"/>
    </row>
    <row r="1099" spans="19:19">
      <c r="S1099"/>
    </row>
    <row r="1100" spans="19:19">
      <c r="S1100"/>
    </row>
    <row r="1101" spans="19:19">
      <c r="S1101"/>
    </row>
    <row r="1102" spans="19:19">
      <c r="S1102"/>
    </row>
    <row r="1103" spans="19:19">
      <c r="S1103"/>
    </row>
    <row r="1104" spans="19:19">
      <c r="S1104"/>
    </row>
    <row r="1105" spans="19:19">
      <c r="S1105"/>
    </row>
    <row r="1106" spans="19:19">
      <c r="S1106"/>
    </row>
    <row r="1107" spans="19:19">
      <c r="S1107"/>
    </row>
    <row r="1108" spans="19:19">
      <c r="S1108"/>
    </row>
    <row r="1109" spans="19:19">
      <c r="S1109"/>
    </row>
    <row r="1110" spans="19:19">
      <c r="S1110"/>
    </row>
    <row r="1111" spans="19:19">
      <c r="S1111"/>
    </row>
    <row r="1112" spans="19:19">
      <c r="S1112"/>
    </row>
    <row r="1113" spans="19:19">
      <c r="S1113"/>
    </row>
    <row r="1114" spans="19:19">
      <c r="S1114"/>
    </row>
    <row r="1115" spans="19:19">
      <c r="S1115"/>
    </row>
    <row r="1116" spans="19:19">
      <c r="S1116"/>
    </row>
    <row r="1117" spans="19:19">
      <c r="S1117"/>
    </row>
    <row r="1118" spans="19:19">
      <c r="S1118"/>
    </row>
    <row r="1119" spans="19:19">
      <c r="S1119"/>
    </row>
    <row r="1120" spans="19:19">
      <c r="S1120"/>
    </row>
    <row r="1121" spans="19:19">
      <c r="S1121"/>
    </row>
    <row r="1122" spans="19:19">
      <c r="S1122"/>
    </row>
    <row r="1123" spans="19:19">
      <c r="S1123"/>
    </row>
    <row r="1124" spans="19:19">
      <c r="S1124"/>
    </row>
    <row r="1125" spans="19:19">
      <c r="S1125"/>
    </row>
    <row r="1126" spans="19:19">
      <c r="S1126"/>
    </row>
    <row r="1127" spans="19:19">
      <c r="S1127"/>
    </row>
    <row r="1128" spans="19:19">
      <c r="S1128"/>
    </row>
    <row r="1129" spans="19:19">
      <c r="S1129"/>
    </row>
    <row r="1130" spans="19:19">
      <c r="S1130"/>
    </row>
    <row r="1131" spans="19:19">
      <c r="S1131"/>
    </row>
    <row r="1132" spans="19:19">
      <c r="S1132"/>
    </row>
    <row r="1133" spans="19:19">
      <c r="S1133"/>
    </row>
    <row r="1134" spans="19:19">
      <c r="S1134"/>
    </row>
    <row r="1135" spans="19:19">
      <c r="S1135"/>
    </row>
    <row r="1136" spans="19:19">
      <c r="S1136"/>
    </row>
    <row r="1137" spans="19:19">
      <c r="S1137"/>
    </row>
    <row r="1138" spans="19:19">
      <c r="S1138"/>
    </row>
    <row r="1139" spans="19:19">
      <c r="S1139"/>
    </row>
    <row r="1140" spans="19:19">
      <c r="S1140"/>
    </row>
    <row r="1141" spans="19:19">
      <c r="S1141"/>
    </row>
    <row r="1142" spans="19:19">
      <c r="S1142"/>
    </row>
    <row r="1143" spans="19:19">
      <c r="S1143"/>
    </row>
    <row r="1144" spans="19:19">
      <c r="S1144"/>
    </row>
    <row r="1145" spans="19:19">
      <c r="S1145"/>
    </row>
    <row r="1146" spans="19:19">
      <c r="S1146"/>
    </row>
    <row r="1147" spans="19:19">
      <c r="S1147"/>
    </row>
    <row r="1148" spans="19:19">
      <c r="S1148"/>
    </row>
    <row r="1149" spans="19:19">
      <c r="S1149"/>
    </row>
    <row r="1150" spans="19:19">
      <c r="S1150"/>
    </row>
    <row r="1151" spans="19:19">
      <c r="S1151"/>
    </row>
    <row r="1152" spans="19:19">
      <c r="S1152"/>
    </row>
    <row r="1153" spans="19:19">
      <c r="S1153"/>
    </row>
    <row r="1154" spans="19:19">
      <c r="S1154"/>
    </row>
    <row r="1155" spans="19:19">
      <c r="S1155"/>
    </row>
    <row r="1156" spans="19:19">
      <c r="S1156"/>
    </row>
    <row r="1157" spans="19:19">
      <c r="S1157"/>
    </row>
    <row r="1158" spans="19:19">
      <c r="S1158"/>
    </row>
    <row r="1159" spans="19:19">
      <c r="S1159"/>
    </row>
    <row r="1160" spans="19:19">
      <c r="S1160"/>
    </row>
    <row r="1161" spans="19:19">
      <c r="S1161"/>
    </row>
    <row r="1162" spans="19:19">
      <c r="S1162"/>
    </row>
    <row r="1163" spans="19:19">
      <c r="S1163"/>
    </row>
    <row r="1164" spans="19:19">
      <c r="S1164"/>
    </row>
    <row r="1165" spans="19:19">
      <c r="S1165"/>
    </row>
    <row r="1166" spans="19:19">
      <c r="S1166"/>
    </row>
    <row r="1167" spans="19:19">
      <c r="S1167"/>
    </row>
    <row r="1168" spans="19:19">
      <c r="S1168"/>
    </row>
    <row r="1169" spans="19:19">
      <c r="S1169"/>
    </row>
    <row r="1170" spans="19:19">
      <c r="S1170"/>
    </row>
    <row r="1171" spans="19:19">
      <c r="S1171"/>
    </row>
    <row r="1172" spans="19:19">
      <c r="S1172"/>
    </row>
    <row r="1173" spans="19:19">
      <c r="S1173"/>
    </row>
    <row r="1174" spans="19:19">
      <c r="S1174"/>
    </row>
    <row r="1175" spans="19:19">
      <c r="S1175"/>
    </row>
    <row r="1176" spans="19:19">
      <c r="S1176"/>
    </row>
    <row r="1177" spans="19:19">
      <c r="S1177"/>
    </row>
    <row r="1178" spans="19:19">
      <c r="S1178"/>
    </row>
    <row r="1179" spans="19:19">
      <c r="S1179"/>
    </row>
    <row r="1180" spans="19:19">
      <c r="S1180"/>
    </row>
    <row r="1181" spans="19:19">
      <c r="S1181"/>
    </row>
    <row r="1182" spans="19:19">
      <c r="S1182"/>
    </row>
    <row r="1183" spans="19:19">
      <c r="S1183"/>
    </row>
    <row r="1184" spans="19:19">
      <c r="S1184"/>
    </row>
    <row r="1185" spans="19:19">
      <c r="S1185"/>
    </row>
    <row r="1186" spans="19:19">
      <c r="S1186"/>
    </row>
    <row r="1187" spans="19:19">
      <c r="S1187"/>
    </row>
    <row r="1188" spans="19:19">
      <c r="S1188"/>
    </row>
    <row r="1189" spans="19:19">
      <c r="S1189"/>
    </row>
    <row r="1190" spans="19:19">
      <c r="S1190"/>
    </row>
    <row r="1191" spans="19:19">
      <c r="S1191"/>
    </row>
    <row r="1192" spans="19:19">
      <c r="S1192"/>
    </row>
    <row r="1193" spans="19:19">
      <c r="S1193"/>
    </row>
    <row r="1194" spans="19:19">
      <c r="S1194"/>
    </row>
    <row r="1195" spans="19:19">
      <c r="S1195"/>
    </row>
    <row r="1196" spans="19:19">
      <c r="S1196"/>
    </row>
    <row r="1197" spans="19:19">
      <c r="S1197"/>
    </row>
    <row r="1198" spans="19:19">
      <c r="S1198"/>
    </row>
    <row r="1199" spans="19:19">
      <c r="S1199"/>
    </row>
    <row r="1200" spans="19:19">
      <c r="S1200"/>
    </row>
    <row r="1201" spans="19:19">
      <c r="S1201"/>
    </row>
    <row r="1202" spans="19:19">
      <c r="S1202"/>
    </row>
    <row r="1203" spans="19:19">
      <c r="S1203"/>
    </row>
    <row r="1204" spans="19:19">
      <c r="S1204"/>
    </row>
    <row r="1205" spans="19:19">
      <c r="S1205"/>
    </row>
    <row r="1206" spans="19:19">
      <c r="S1206"/>
    </row>
    <row r="1207" spans="19:19">
      <c r="S1207"/>
    </row>
    <row r="1208" spans="19:19">
      <c r="S1208"/>
    </row>
    <row r="1209" spans="19:19">
      <c r="S1209"/>
    </row>
    <row r="1210" spans="19:19">
      <c r="S1210"/>
    </row>
    <row r="1211" spans="19:19">
      <c r="S1211"/>
    </row>
    <row r="1212" spans="19:19">
      <c r="S1212"/>
    </row>
    <row r="1213" spans="19:19">
      <c r="S1213"/>
    </row>
    <row r="1214" spans="19:19">
      <c r="S1214"/>
    </row>
    <row r="1215" spans="19:19">
      <c r="S1215"/>
    </row>
    <row r="1216" spans="19:19">
      <c r="S1216"/>
    </row>
    <row r="1217" spans="19:19">
      <c r="S1217"/>
    </row>
    <row r="1218" spans="19:19">
      <c r="S1218"/>
    </row>
    <row r="1219" spans="19:19">
      <c r="S1219"/>
    </row>
    <row r="1220" spans="19:19">
      <c r="S1220"/>
    </row>
    <row r="1221" spans="19:19">
      <c r="S1221"/>
    </row>
    <row r="1222" spans="19:19">
      <c r="S1222"/>
    </row>
    <row r="1223" spans="19:19">
      <c r="S1223"/>
    </row>
    <row r="1224" spans="19:19">
      <c r="S1224"/>
    </row>
    <row r="1225" spans="19:19">
      <c r="S1225"/>
    </row>
    <row r="1226" spans="19:19">
      <c r="S1226"/>
    </row>
    <row r="1227" spans="19:19">
      <c r="S1227"/>
    </row>
    <row r="1228" spans="19:19">
      <c r="S1228"/>
    </row>
    <row r="1229" spans="19:19">
      <c r="S1229"/>
    </row>
    <row r="1230" spans="19:19">
      <c r="S1230"/>
    </row>
    <row r="1231" spans="19:19">
      <c r="S1231"/>
    </row>
    <row r="1232" spans="19:19">
      <c r="S1232"/>
    </row>
    <row r="1233" spans="19:19">
      <c r="S1233"/>
    </row>
    <row r="1234" spans="19:19">
      <c r="S1234"/>
    </row>
    <row r="1235" spans="19:19">
      <c r="S1235"/>
    </row>
    <row r="1236" spans="19:19">
      <c r="S1236"/>
    </row>
    <row r="1237" spans="19:19">
      <c r="S1237"/>
    </row>
    <row r="1238" spans="19:19">
      <c r="S1238"/>
    </row>
    <row r="1239" spans="19:19">
      <c r="S1239"/>
    </row>
    <row r="1240" spans="19:19">
      <c r="S1240"/>
    </row>
    <row r="1241" spans="19:19">
      <c r="S1241"/>
    </row>
    <row r="1242" spans="19:19">
      <c r="S1242"/>
    </row>
    <row r="1243" spans="19:19">
      <c r="S1243"/>
    </row>
    <row r="1244" spans="19:19">
      <c r="S1244"/>
    </row>
    <row r="1245" spans="19:19">
      <c r="S1245"/>
    </row>
    <row r="1246" spans="19:19">
      <c r="S1246"/>
    </row>
    <row r="1247" spans="19:19">
      <c r="S1247"/>
    </row>
    <row r="1248" spans="19:19">
      <c r="S1248"/>
    </row>
    <row r="1249" spans="19:19">
      <c r="S1249"/>
    </row>
    <row r="1250" spans="19:19">
      <c r="S1250"/>
    </row>
    <row r="1251" spans="19:19">
      <c r="S1251"/>
    </row>
    <row r="1252" spans="19:19">
      <c r="S1252"/>
    </row>
    <row r="1253" spans="19:19">
      <c r="S1253"/>
    </row>
    <row r="1254" spans="19:19">
      <c r="S1254"/>
    </row>
    <row r="1255" spans="19:19">
      <c r="S1255"/>
    </row>
    <row r="1256" spans="19:19">
      <c r="S1256"/>
    </row>
    <row r="1257" spans="19:19">
      <c r="S1257"/>
    </row>
    <row r="1258" spans="19:19">
      <c r="S1258"/>
    </row>
    <row r="1259" spans="19:19">
      <c r="S1259"/>
    </row>
    <row r="1260" spans="19:19">
      <c r="S1260"/>
    </row>
    <row r="1261" spans="19:19">
      <c r="S1261"/>
    </row>
    <row r="1262" spans="19:19">
      <c r="S1262"/>
    </row>
    <row r="1263" spans="19:19">
      <c r="S1263"/>
    </row>
    <row r="1264" spans="19:19">
      <c r="S1264"/>
    </row>
    <row r="1265" spans="19:19">
      <c r="S1265"/>
    </row>
    <row r="1266" spans="19:19">
      <c r="S1266"/>
    </row>
    <row r="1267" spans="19:19">
      <c r="S1267"/>
    </row>
    <row r="1268" spans="19:19">
      <c r="S1268"/>
    </row>
    <row r="1269" spans="19:19">
      <c r="S1269"/>
    </row>
    <row r="1270" spans="19:19">
      <c r="S1270"/>
    </row>
    <row r="1271" spans="19:19">
      <c r="S1271"/>
    </row>
    <row r="1272" spans="19:19">
      <c r="S1272"/>
    </row>
    <row r="1273" spans="19:19">
      <c r="S1273"/>
    </row>
    <row r="1274" spans="19:19">
      <c r="S1274"/>
    </row>
    <row r="1275" spans="19:19">
      <c r="S1275"/>
    </row>
    <row r="1276" spans="19:19">
      <c r="S1276"/>
    </row>
    <row r="1277" spans="19:19">
      <c r="S1277"/>
    </row>
    <row r="1278" spans="19:19">
      <c r="S1278"/>
    </row>
    <row r="1279" spans="19:19">
      <c r="S1279"/>
    </row>
    <row r="1280" spans="19:19">
      <c r="S1280"/>
    </row>
    <row r="1281" spans="19:19">
      <c r="S1281"/>
    </row>
    <row r="1282" spans="19:19">
      <c r="S1282"/>
    </row>
    <row r="1283" spans="19:19">
      <c r="S1283"/>
    </row>
    <row r="1284" spans="19:19">
      <c r="S1284"/>
    </row>
    <row r="1285" spans="19:19">
      <c r="S1285"/>
    </row>
    <row r="1286" spans="19:19">
      <c r="S1286"/>
    </row>
    <row r="1287" spans="19:19">
      <c r="S1287"/>
    </row>
    <row r="1288" spans="19:19">
      <c r="S1288"/>
    </row>
    <row r="1289" spans="19:19">
      <c r="S1289"/>
    </row>
    <row r="1290" spans="19:19">
      <c r="S1290"/>
    </row>
    <row r="1291" spans="19:19">
      <c r="S1291"/>
    </row>
    <row r="1292" spans="19:19">
      <c r="S1292"/>
    </row>
    <row r="1293" spans="19:19">
      <c r="S1293"/>
    </row>
    <row r="1294" spans="19:19">
      <c r="S1294"/>
    </row>
    <row r="1295" spans="19:19">
      <c r="S1295"/>
    </row>
    <row r="1296" spans="19:19">
      <c r="S1296"/>
    </row>
    <row r="1297" spans="19:19">
      <c r="S1297"/>
    </row>
    <row r="1298" spans="19:19">
      <c r="S1298"/>
    </row>
    <row r="1299" spans="19:19">
      <c r="S1299"/>
    </row>
    <row r="1300" spans="19:19">
      <c r="S1300"/>
    </row>
    <row r="1301" spans="19:19">
      <c r="S1301"/>
    </row>
    <row r="1302" spans="19:19">
      <c r="S1302"/>
    </row>
    <row r="1303" spans="19:19">
      <c r="S1303"/>
    </row>
    <row r="1304" spans="19:19">
      <c r="S1304"/>
    </row>
    <row r="1305" spans="19:19">
      <c r="S1305"/>
    </row>
    <row r="1306" spans="19:19">
      <c r="S1306"/>
    </row>
    <row r="1307" spans="19:19">
      <c r="S1307"/>
    </row>
    <row r="1308" spans="19:19">
      <c r="S1308"/>
    </row>
    <row r="1309" spans="19:19">
      <c r="S1309"/>
    </row>
    <row r="1310" spans="19:19">
      <c r="S1310"/>
    </row>
    <row r="1311" spans="19:19">
      <c r="S1311"/>
    </row>
    <row r="1312" spans="19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  <row r="1371" spans="19:19">
      <c r="S1371"/>
    </row>
    <row r="1372" spans="19:19">
      <c r="S1372"/>
    </row>
    <row r="1373" spans="19:19">
      <c r="S1373"/>
    </row>
    <row r="1374" spans="19:19">
      <c r="S1374"/>
    </row>
    <row r="1375" spans="19:19">
      <c r="S1375"/>
    </row>
    <row r="1376" spans="19:19">
      <c r="S1376"/>
    </row>
    <row r="1377" spans="19:19">
      <c r="S1377"/>
    </row>
    <row r="1378" spans="19:19">
      <c r="S1378"/>
    </row>
    <row r="1379" spans="19:19">
      <c r="S1379"/>
    </row>
    <row r="1380" spans="19:19">
      <c r="S1380"/>
    </row>
    <row r="1381" spans="19:19">
      <c r="S1381"/>
    </row>
    <row r="1382" spans="19:19">
      <c r="S1382"/>
    </row>
    <row r="1383" spans="19:19">
      <c r="S1383"/>
    </row>
    <row r="1384" spans="19:19">
      <c r="S1384"/>
    </row>
    <row r="1385" spans="19:19">
      <c r="S1385"/>
    </row>
    <row r="1386" spans="19:19">
      <c r="S1386"/>
    </row>
    <row r="1387" spans="19:19">
      <c r="S1387"/>
    </row>
    <row r="1388" spans="19:19">
      <c r="S1388"/>
    </row>
    <row r="1389" spans="19:19">
      <c r="S1389"/>
    </row>
  </sheetData>
  <conditionalFormatting sqref="H11:H38">
    <cfRule type="duplicateValues" dxfId="56" priority="16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AF64-9FDB-4FF0-860D-03B8B504401A}">
  <sheetPr>
    <tabColor rgb="FF00B0F0"/>
    <pageSetUpPr fitToPage="1"/>
  </sheetPr>
  <dimension ref="A1:K765"/>
  <sheetViews>
    <sheetView tabSelected="1" view="pageBreakPreview" topLeftCell="A400" zoomScaleNormal="100" zoomScaleSheetLayoutView="100" workbookViewId="0">
      <selection activeCell="J21" sqref="J21"/>
    </sheetView>
  </sheetViews>
  <sheetFormatPr defaultColWidth="37.7109375" defaultRowHeight="15"/>
  <cols>
    <col min="1" max="3" width="37.7109375" style="26"/>
    <col min="4" max="4" width="21.85546875" style="26" customWidth="1"/>
    <col min="5" max="5" width="14.140625" style="71" bestFit="1" customWidth="1"/>
    <col min="6" max="8" width="12.42578125" style="26" bestFit="1" customWidth="1"/>
    <col min="9" max="10" width="13.42578125" style="26" bestFit="1" customWidth="1"/>
    <col min="11" max="11" width="7.42578125" style="52" bestFit="1" customWidth="1"/>
    <col min="12" max="16384" width="37.7109375" style="26"/>
  </cols>
  <sheetData>
    <row r="1" spans="1:11">
      <c r="A1" s="26" t="s">
        <v>3384</v>
      </c>
      <c r="J1" s="30">
        <v>44998</v>
      </c>
      <c r="K1" s="62"/>
    </row>
    <row r="2" spans="1:11">
      <c r="C2" s="29"/>
      <c r="D2" s="29"/>
      <c r="E2" s="81"/>
      <c r="F2" s="29"/>
      <c r="G2" s="29"/>
      <c r="H2" s="29"/>
      <c r="I2" s="29"/>
      <c r="J2" s="29"/>
      <c r="K2" s="63"/>
    </row>
    <row r="3" spans="1:11">
      <c r="B3" s="64" t="s">
        <v>0</v>
      </c>
      <c r="D3" s="64"/>
      <c r="E3" s="81"/>
      <c r="F3" s="29"/>
      <c r="G3" s="29"/>
      <c r="H3" s="29"/>
      <c r="I3" s="29"/>
      <c r="J3" s="29"/>
      <c r="K3" s="63"/>
    </row>
    <row r="4" spans="1:11">
      <c r="B4" s="65" t="s">
        <v>1</v>
      </c>
      <c r="D4" s="65"/>
      <c r="E4" s="81"/>
      <c r="F4" s="29"/>
      <c r="G4" s="29"/>
      <c r="H4" s="29"/>
      <c r="I4" s="29"/>
      <c r="J4" s="29"/>
      <c r="K4" s="63"/>
    </row>
    <row r="5" spans="1:11" ht="15.75">
      <c r="B5" s="66" t="s">
        <v>3382</v>
      </c>
      <c r="D5" s="67"/>
      <c r="E5" s="81"/>
      <c r="F5" s="29"/>
      <c r="G5" s="29"/>
      <c r="H5" s="29"/>
      <c r="I5" s="29"/>
      <c r="J5" s="29"/>
      <c r="K5" s="63"/>
    </row>
    <row r="6" spans="1:11">
      <c r="I6" s="68"/>
      <c r="J6" s="68"/>
      <c r="K6" s="69"/>
    </row>
    <row r="7" spans="1:11" s="70" customFormat="1">
      <c r="A7" s="28" t="s">
        <v>1435</v>
      </c>
      <c r="B7" s="28" t="s">
        <v>2</v>
      </c>
      <c r="C7" s="28" t="s">
        <v>1510</v>
      </c>
      <c r="D7" s="28" t="s">
        <v>1512</v>
      </c>
      <c r="E7" s="82" t="s">
        <v>1384</v>
      </c>
      <c r="F7" s="28" t="s">
        <v>3</v>
      </c>
      <c r="G7" s="28" t="s">
        <v>4</v>
      </c>
      <c r="H7" s="28" t="s">
        <v>5</v>
      </c>
      <c r="I7" s="28" t="s">
        <v>1429</v>
      </c>
      <c r="J7" s="28" t="s">
        <v>1511</v>
      </c>
      <c r="K7" s="20" t="s">
        <v>1381</v>
      </c>
    </row>
    <row r="8" spans="1:11" s="70" customFormat="1">
      <c r="A8" s="4" t="s">
        <v>3309</v>
      </c>
      <c r="B8" s="8" t="s">
        <v>1393</v>
      </c>
      <c r="C8" s="7" t="s">
        <v>943</v>
      </c>
      <c r="D8" s="7" t="s">
        <v>11</v>
      </c>
      <c r="E8" s="21">
        <v>300000</v>
      </c>
      <c r="F8" s="21">
        <v>60194.42</v>
      </c>
      <c r="G8" s="21">
        <v>4943.8</v>
      </c>
      <c r="H8" s="21">
        <v>8610</v>
      </c>
      <c r="I8" s="21">
        <v>2025.0000000000291</v>
      </c>
      <c r="J8" s="23">
        <v>224226.78</v>
      </c>
      <c r="K8" s="11" t="s">
        <v>1383</v>
      </c>
    </row>
    <row r="9" spans="1:11" s="70" customFormat="1">
      <c r="A9" s="4" t="s">
        <v>1754</v>
      </c>
      <c r="B9" s="8" t="s">
        <v>2662</v>
      </c>
      <c r="C9" s="7" t="s">
        <v>943</v>
      </c>
      <c r="D9" s="7" t="s">
        <v>11</v>
      </c>
      <c r="E9" s="21">
        <v>200000</v>
      </c>
      <c r="F9" s="21">
        <v>35911.919999999998</v>
      </c>
      <c r="G9" s="21">
        <v>4943.8</v>
      </c>
      <c r="H9" s="21">
        <v>5740</v>
      </c>
      <c r="I9" s="21">
        <v>25.000000000029104</v>
      </c>
      <c r="J9" s="23">
        <v>153379.28</v>
      </c>
      <c r="K9" s="11" t="s">
        <v>1382</v>
      </c>
    </row>
    <row r="10" spans="1:11" s="70" customFormat="1">
      <c r="A10" s="4" t="s">
        <v>646</v>
      </c>
      <c r="B10" s="5" t="s">
        <v>100</v>
      </c>
      <c r="C10" s="5" t="s">
        <v>943</v>
      </c>
      <c r="D10" s="7" t="s">
        <v>144</v>
      </c>
      <c r="E10" s="6">
        <v>180000</v>
      </c>
      <c r="F10" s="6">
        <v>31055.42</v>
      </c>
      <c r="G10" s="6">
        <v>4943.8</v>
      </c>
      <c r="H10" s="6">
        <v>5166</v>
      </c>
      <c r="I10" s="6">
        <v>1025.0000000000291</v>
      </c>
      <c r="J10" s="23">
        <v>137809.78</v>
      </c>
      <c r="K10" s="11" t="s">
        <v>1383</v>
      </c>
    </row>
    <row r="11" spans="1:11" s="70" customFormat="1">
      <c r="A11" s="4" t="s">
        <v>931</v>
      </c>
      <c r="B11" s="5" t="s">
        <v>647</v>
      </c>
      <c r="C11" s="5" t="s">
        <v>943</v>
      </c>
      <c r="D11" s="7" t="s">
        <v>11</v>
      </c>
      <c r="E11" s="6">
        <v>180000</v>
      </c>
      <c r="F11" s="6">
        <v>31055.42</v>
      </c>
      <c r="G11" s="6">
        <v>4943.8</v>
      </c>
      <c r="H11" s="6">
        <v>5166</v>
      </c>
      <c r="I11" s="6">
        <v>25.000000000029104</v>
      </c>
      <c r="J11" s="23">
        <v>138809.78</v>
      </c>
      <c r="K11" s="11" t="s">
        <v>1382</v>
      </c>
    </row>
    <row r="12" spans="1:11" s="70" customFormat="1">
      <c r="A12" s="4" t="s">
        <v>3283</v>
      </c>
      <c r="B12" s="8" t="s">
        <v>1434</v>
      </c>
      <c r="C12" s="7" t="s">
        <v>943</v>
      </c>
      <c r="D12" s="7" t="s">
        <v>144</v>
      </c>
      <c r="E12" s="21">
        <v>175000</v>
      </c>
      <c r="F12" s="21">
        <v>29841.29</v>
      </c>
      <c r="G12" s="21">
        <v>4943.8</v>
      </c>
      <c r="H12" s="21">
        <v>5022.5</v>
      </c>
      <c r="I12" s="21">
        <v>25</v>
      </c>
      <c r="J12" s="23">
        <v>135167.41</v>
      </c>
      <c r="K12" s="11" t="s">
        <v>1383</v>
      </c>
    </row>
    <row r="13" spans="1:11" s="70" customFormat="1">
      <c r="A13" s="4" t="s">
        <v>1681</v>
      </c>
      <c r="B13" s="8" t="s">
        <v>996</v>
      </c>
      <c r="C13" s="7" t="s">
        <v>943</v>
      </c>
      <c r="D13" s="7" t="s">
        <v>144</v>
      </c>
      <c r="E13" s="21">
        <v>175000</v>
      </c>
      <c r="F13" s="21">
        <v>29841.29</v>
      </c>
      <c r="G13" s="21">
        <v>4943.8</v>
      </c>
      <c r="H13" s="21">
        <v>5022.5</v>
      </c>
      <c r="I13" s="21">
        <v>25</v>
      </c>
      <c r="J13" s="23">
        <v>135167.41</v>
      </c>
      <c r="K13" s="11" t="s">
        <v>1382</v>
      </c>
    </row>
    <row r="14" spans="1:11" s="70" customFormat="1">
      <c r="A14" s="4" t="s">
        <v>2845</v>
      </c>
      <c r="B14" s="8" t="s">
        <v>1434</v>
      </c>
      <c r="C14" s="7" t="s">
        <v>943</v>
      </c>
      <c r="D14" s="7" t="s">
        <v>144</v>
      </c>
      <c r="E14" s="21">
        <v>170000</v>
      </c>
      <c r="F14" s="21">
        <v>28627.17</v>
      </c>
      <c r="G14" s="21">
        <v>4943.8</v>
      </c>
      <c r="H14" s="21">
        <v>4879</v>
      </c>
      <c r="I14" s="21">
        <v>25.000000000029104</v>
      </c>
      <c r="J14" s="23">
        <v>131525.03</v>
      </c>
      <c r="K14" s="11" t="s">
        <v>1383</v>
      </c>
    </row>
    <row r="15" spans="1:11" s="70" customFormat="1">
      <c r="A15" s="4" t="s">
        <v>915</v>
      </c>
      <c r="B15" s="5" t="s">
        <v>916</v>
      </c>
      <c r="C15" s="5" t="s">
        <v>943</v>
      </c>
      <c r="D15" s="7" t="s">
        <v>11</v>
      </c>
      <c r="E15" s="21">
        <v>150000</v>
      </c>
      <c r="F15" s="21">
        <v>23110.39</v>
      </c>
      <c r="G15" s="21">
        <v>4560</v>
      </c>
      <c r="H15" s="21">
        <v>4305</v>
      </c>
      <c r="I15" s="21">
        <v>3049.8999999999942</v>
      </c>
      <c r="J15" s="23">
        <v>114974.71</v>
      </c>
      <c r="K15" s="11" t="s">
        <v>1382</v>
      </c>
    </row>
    <row r="16" spans="1:11" s="70" customFormat="1">
      <c r="A16" s="4" t="s">
        <v>1537</v>
      </c>
      <c r="B16" s="8" t="s">
        <v>32</v>
      </c>
      <c r="C16" s="7" t="s">
        <v>943</v>
      </c>
      <c r="D16" s="7" t="s">
        <v>11</v>
      </c>
      <c r="E16" s="21">
        <v>145000</v>
      </c>
      <c r="F16" s="21">
        <v>22690.49</v>
      </c>
      <c r="G16" s="21">
        <v>4408</v>
      </c>
      <c r="H16" s="21">
        <v>4161.5</v>
      </c>
      <c r="I16" s="21">
        <v>425</v>
      </c>
      <c r="J16" s="23">
        <v>113315.01</v>
      </c>
      <c r="K16" s="11" t="s">
        <v>1383</v>
      </c>
    </row>
    <row r="17" spans="1:11" s="70" customFormat="1">
      <c r="A17" s="4" t="s">
        <v>2766</v>
      </c>
      <c r="B17" s="5" t="s">
        <v>996</v>
      </c>
      <c r="C17" s="5" t="s">
        <v>943</v>
      </c>
      <c r="D17" s="7" t="s">
        <v>144</v>
      </c>
      <c r="E17" s="6">
        <v>145000</v>
      </c>
      <c r="F17" s="6">
        <v>22690.49</v>
      </c>
      <c r="G17" s="6">
        <v>4408</v>
      </c>
      <c r="H17" s="6">
        <v>4161.5</v>
      </c>
      <c r="I17" s="6">
        <v>25</v>
      </c>
      <c r="J17" s="23">
        <v>113715.01</v>
      </c>
      <c r="K17" s="11" t="s">
        <v>1382</v>
      </c>
    </row>
    <row r="18" spans="1:11" s="70" customFormat="1">
      <c r="A18" s="4" t="s">
        <v>2785</v>
      </c>
      <c r="B18" s="5" t="s">
        <v>1434</v>
      </c>
      <c r="C18" s="5" t="s">
        <v>943</v>
      </c>
      <c r="D18" s="7" t="s">
        <v>144</v>
      </c>
      <c r="E18" s="21">
        <v>135000</v>
      </c>
      <c r="F18" s="21">
        <v>20338.240000000002</v>
      </c>
      <c r="G18" s="21">
        <v>4104</v>
      </c>
      <c r="H18" s="21">
        <v>3874.5</v>
      </c>
      <c r="I18" s="21">
        <v>25</v>
      </c>
      <c r="J18" s="23">
        <v>106658.26</v>
      </c>
      <c r="K18" s="11" t="s">
        <v>1383</v>
      </c>
    </row>
    <row r="19" spans="1:11" s="70" customFormat="1">
      <c r="A19" s="4" t="s">
        <v>2863</v>
      </c>
      <c r="B19" s="5" t="s">
        <v>1434</v>
      </c>
      <c r="C19" s="5" t="s">
        <v>943</v>
      </c>
      <c r="D19" s="7" t="s">
        <v>144</v>
      </c>
      <c r="E19" s="21">
        <v>135000</v>
      </c>
      <c r="F19" s="21">
        <v>20338.240000000002</v>
      </c>
      <c r="G19" s="21">
        <v>4104</v>
      </c>
      <c r="H19" s="21">
        <v>3874.5</v>
      </c>
      <c r="I19" s="21">
        <v>25</v>
      </c>
      <c r="J19" s="23">
        <v>106658.26</v>
      </c>
      <c r="K19" s="11" t="s">
        <v>1382</v>
      </c>
    </row>
    <row r="20" spans="1:11" s="70" customFormat="1">
      <c r="A20" s="4" t="s">
        <v>220</v>
      </c>
      <c r="B20" s="5" t="s">
        <v>59</v>
      </c>
      <c r="C20" s="7" t="s">
        <v>943</v>
      </c>
      <c r="D20" s="7" t="s">
        <v>11</v>
      </c>
      <c r="E20" s="21">
        <v>115000</v>
      </c>
      <c r="F20" s="21">
        <v>15633.74</v>
      </c>
      <c r="G20" s="21">
        <v>3496</v>
      </c>
      <c r="H20" s="21">
        <v>3300.5</v>
      </c>
      <c r="I20" s="21">
        <v>19366.839999999997</v>
      </c>
      <c r="J20" s="23">
        <v>73202.92</v>
      </c>
      <c r="K20" s="11" t="s">
        <v>1382</v>
      </c>
    </row>
    <row r="21" spans="1:11" s="70" customFormat="1">
      <c r="A21" s="4" t="s">
        <v>2767</v>
      </c>
      <c r="B21" s="5" t="s">
        <v>129</v>
      </c>
      <c r="C21" s="5" t="s">
        <v>943</v>
      </c>
      <c r="D21" s="7" t="s">
        <v>11</v>
      </c>
      <c r="E21" s="21">
        <v>115000</v>
      </c>
      <c r="F21" s="21">
        <v>15255.63</v>
      </c>
      <c r="G21" s="21">
        <v>3496</v>
      </c>
      <c r="H21" s="21">
        <v>3300.5</v>
      </c>
      <c r="I21" s="21">
        <v>1537.4499999999971</v>
      </c>
      <c r="J21" s="23">
        <v>91410.42</v>
      </c>
      <c r="K21" s="11" t="s">
        <v>1382</v>
      </c>
    </row>
    <row r="22" spans="1:11" s="70" customFormat="1">
      <c r="A22" s="4" t="s">
        <v>2782</v>
      </c>
      <c r="B22" s="5" t="s">
        <v>647</v>
      </c>
      <c r="C22" s="5" t="s">
        <v>943</v>
      </c>
      <c r="D22" s="7" t="s">
        <v>144</v>
      </c>
      <c r="E22" s="21">
        <v>100000</v>
      </c>
      <c r="F22" s="21">
        <v>12105.37</v>
      </c>
      <c r="G22" s="21">
        <v>3040</v>
      </c>
      <c r="H22" s="21">
        <v>2870</v>
      </c>
      <c r="I22" s="21">
        <v>25</v>
      </c>
      <c r="J22" s="23">
        <v>81959.63</v>
      </c>
      <c r="K22" s="11" t="s">
        <v>1382</v>
      </c>
    </row>
    <row r="23" spans="1:11" s="70" customFormat="1">
      <c r="A23" s="4" t="s">
        <v>2760</v>
      </c>
      <c r="B23" s="8" t="s">
        <v>1434</v>
      </c>
      <c r="C23" s="7" t="s">
        <v>943</v>
      </c>
      <c r="D23" s="7" t="s">
        <v>11</v>
      </c>
      <c r="E23" s="21">
        <v>100000</v>
      </c>
      <c r="F23" s="21">
        <v>12105.37</v>
      </c>
      <c r="G23" s="21">
        <v>3040</v>
      </c>
      <c r="H23" s="21">
        <v>2870</v>
      </c>
      <c r="I23" s="21">
        <v>25</v>
      </c>
      <c r="J23" s="23">
        <v>81959.63</v>
      </c>
      <c r="K23" s="11" t="s">
        <v>1383</v>
      </c>
    </row>
    <row r="24" spans="1:11" s="70" customFormat="1">
      <c r="A24" s="4" t="s">
        <v>2843</v>
      </c>
      <c r="B24" s="8" t="s">
        <v>32</v>
      </c>
      <c r="C24" s="7" t="s">
        <v>943</v>
      </c>
      <c r="D24" s="7" t="s">
        <v>11</v>
      </c>
      <c r="E24" s="21">
        <v>95000</v>
      </c>
      <c r="F24" s="21">
        <v>10929.24</v>
      </c>
      <c r="G24" s="21">
        <v>2888</v>
      </c>
      <c r="H24" s="21">
        <v>2726.5</v>
      </c>
      <c r="I24" s="21">
        <v>25</v>
      </c>
      <c r="J24" s="23">
        <v>78431.259999999995</v>
      </c>
      <c r="K24" s="11" t="s">
        <v>1383</v>
      </c>
    </row>
    <row r="25" spans="1:11" s="70" customFormat="1">
      <c r="A25" s="4" t="s">
        <v>675</v>
      </c>
      <c r="B25" s="8" t="s">
        <v>656</v>
      </c>
      <c r="C25" s="7" t="s">
        <v>943</v>
      </c>
      <c r="D25" s="7" t="s">
        <v>144</v>
      </c>
      <c r="E25" s="21">
        <v>95000</v>
      </c>
      <c r="F25" s="21">
        <v>10551.13</v>
      </c>
      <c r="G25" s="21">
        <v>2888</v>
      </c>
      <c r="H25" s="21">
        <v>2726.5</v>
      </c>
      <c r="I25" s="21">
        <v>1537.4499999999971</v>
      </c>
      <c r="J25" s="23">
        <v>77296.92</v>
      </c>
      <c r="K25" s="11" t="s">
        <v>1383</v>
      </c>
    </row>
    <row r="26" spans="1:11" s="70" customFormat="1">
      <c r="A26" s="4" t="s">
        <v>1390</v>
      </c>
      <c r="B26" s="5" t="s">
        <v>10</v>
      </c>
      <c r="C26" s="5" t="s">
        <v>943</v>
      </c>
      <c r="D26" s="7" t="s">
        <v>144</v>
      </c>
      <c r="E26" s="21">
        <v>90000</v>
      </c>
      <c r="F26" s="21">
        <v>9753.1200000000008</v>
      </c>
      <c r="G26" s="21">
        <v>2736</v>
      </c>
      <c r="H26" s="21">
        <v>2583</v>
      </c>
      <c r="I26" s="21">
        <v>25</v>
      </c>
      <c r="J26" s="23">
        <v>74902.880000000005</v>
      </c>
      <c r="K26" s="11" t="s">
        <v>1383</v>
      </c>
    </row>
    <row r="27" spans="1:11" s="70" customFormat="1">
      <c r="A27" s="4" t="s">
        <v>1084</v>
      </c>
      <c r="B27" s="8" t="s">
        <v>32</v>
      </c>
      <c r="C27" s="7" t="s">
        <v>943</v>
      </c>
      <c r="D27" s="7" t="s">
        <v>11</v>
      </c>
      <c r="E27" s="21">
        <v>90000</v>
      </c>
      <c r="F27" s="21">
        <v>9753.1200000000008</v>
      </c>
      <c r="G27" s="21">
        <v>2736</v>
      </c>
      <c r="H27" s="21">
        <v>2583</v>
      </c>
      <c r="I27" s="21">
        <v>25</v>
      </c>
      <c r="J27" s="23">
        <v>74902.880000000005</v>
      </c>
      <c r="K27" s="11" t="s">
        <v>1382</v>
      </c>
    </row>
    <row r="28" spans="1:11" s="70" customFormat="1">
      <c r="A28" s="4" t="s">
        <v>2783</v>
      </c>
      <c r="B28" s="8" t="s">
        <v>298</v>
      </c>
      <c r="C28" s="7" t="s">
        <v>943</v>
      </c>
      <c r="D28" s="7" t="s">
        <v>1741</v>
      </c>
      <c r="E28" s="21">
        <v>90000</v>
      </c>
      <c r="F28" s="21">
        <v>9753.1200000000008</v>
      </c>
      <c r="G28" s="21">
        <v>2736</v>
      </c>
      <c r="H28" s="21">
        <v>2583</v>
      </c>
      <c r="I28" s="21">
        <v>325</v>
      </c>
      <c r="J28" s="23">
        <v>74602.880000000005</v>
      </c>
      <c r="K28" s="11" t="s">
        <v>1383</v>
      </c>
    </row>
    <row r="29" spans="1:11" s="70" customFormat="1">
      <c r="A29" s="4" t="s">
        <v>1015</v>
      </c>
      <c r="B29" s="8" t="s">
        <v>647</v>
      </c>
      <c r="C29" s="7" t="s">
        <v>943</v>
      </c>
      <c r="D29" s="7" t="s">
        <v>144</v>
      </c>
      <c r="E29" s="21">
        <v>90000</v>
      </c>
      <c r="F29" s="21">
        <v>9753.1200000000008</v>
      </c>
      <c r="G29" s="21">
        <v>2736</v>
      </c>
      <c r="H29" s="21">
        <v>2583</v>
      </c>
      <c r="I29" s="21">
        <v>25</v>
      </c>
      <c r="J29" s="23">
        <v>74902.880000000005</v>
      </c>
      <c r="K29" s="11" t="s">
        <v>1382</v>
      </c>
    </row>
    <row r="30" spans="1:11" s="70" customFormat="1">
      <c r="A30" s="4" t="s">
        <v>1024</v>
      </c>
      <c r="B30" s="8" t="s">
        <v>647</v>
      </c>
      <c r="C30" s="7" t="s">
        <v>943</v>
      </c>
      <c r="D30" s="7" t="s">
        <v>144</v>
      </c>
      <c r="E30" s="21">
        <v>80000</v>
      </c>
      <c r="F30" s="21">
        <v>7400.87</v>
      </c>
      <c r="G30" s="21">
        <v>2432</v>
      </c>
      <c r="H30" s="21">
        <v>2296</v>
      </c>
      <c r="I30" s="21">
        <v>25</v>
      </c>
      <c r="J30" s="23">
        <v>67846.13</v>
      </c>
      <c r="K30" s="11" t="s">
        <v>1382</v>
      </c>
    </row>
    <row r="31" spans="1:11" s="70" customFormat="1">
      <c r="A31" s="4" t="s">
        <v>2855</v>
      </c>
      <c r="B31" s="8" t="s">
        <v>32</v>
      </c>
      <c r="C31" s="7" t="s">
        <v>943</v>
      </c>
      <c r="D31" s="7" t="s">
        <v>11</v>
      </c>
      <c r="E31" s="21">
        <v>80000</v>
      </c>
      <c r="F31" s="21">
        <v>7400.87</v>
      </c>
      <c r="G31" s="21">
        <v>2432</v>
      </c>
      <c r="H31" s="21">
        <v>2296</v>
      </c>
      <c r="I31" s="21">
        <v>25</v>
      </c>
      <c r="J31" s="23">
        <v>67846.13</v>
      </c>
      <c r="K31" s="11" t="s">
        <v>1383</v>
      </c>
    </row>
    <row r="32" spans="1:11" s="70" customFormat="1">
      <c r="A32" s="4" t="s">
        <v>701</v>
      </c>
      <c r="B32" s="8" t="s">
        <v>32</v>
      </c>
      <c r="C32" s="7" t="s">
        <v>943</v>
      </c>
      <c r="D32" s="7" t="s">
        <v>11</v>
      </c>
      <c r="E32" s="21">
        <v>70000</v>
      </c>
      <c r="F32" s="21">
        <v>4763.5</v>
      </c>
      <c r="G32" s="21">
        <v>2128</v>
      </c>
      <c r="H32" s="21">
        <v>2009</v>
      </c>
      <c r="I32" s="21">
        <v>5195.9000000000015</v>
      </c>
      <c r="J32" s="23">
        <v>55903.6</v>
      </c>
      <c r="K32" s="11" t="s">
        <v>1383</v>
      </c>
    </row>
    <row r="33" spans="1:11" s="70" customFormat="1">
      <c r="A33" s="4" t="s">
        <v>967</v>
      </c>
      <c r="B33" s="8" t="s">
        <v>32</v>
      </c>
      <c r="C33" s="7" t="s">
        <v>943</v>
      </c>
      <c r="D33" s="7" t="s">
        <v>11</v>
      </c>
      <c r="E33" s="21">
        <v>70000</v>
      </c>
      <c r="F33" s="21">
        <v>5368.48</v>
      </c>
      <c r="G33" s="21">
        <v>2128</v>
      </c>
      <c r="H33" s="21">
        <v>2009</v>
      </c>
      <c r="I33" s="21">
        <v>25.000000000007276</v>
      </c>
      <c r="J33" s="23">
        <v>60469.52</v>
      </c>
      <c r="K33" s="11" t="s">
        <v>1383</v>
      </c>
    </row>
    <row r="34" spans="1:11" s="70" customFormat="1">
      <c r="A34" s="4" t="s">
        <v>203</v>
      </c>
      <c r="B34" s="8" t="s">
        <v>205</v>
      </c>
      <c r="C34" s="7" t="s">
        <v>943</v>
      </c>
      <c r="D34" s="7" t="s">
        <v>39</v>
      </c>
      <c r="E34" s="21">
        <v>65000</v>
      </c>
      <c r="F34" s="21">
        <v>4125.09</v>
      </c>
      <c r="G34" s="21">
        <v>1976</v>
      </c>
      <c r="H34" s="21">
        <v>1865.5</v>
      </c>
      <c r="I34" s="21">
        <v>1837.4500000000044</v>
      </c>
      <c r="J34" s="23">
        <v>55195.96</v>
      </c>
      <c r="K34" s="11" t="s">
        <v>1383</v>
      </c>
    </row>
    <row r="35" spans="1:11" s="70" customFormat="1">
      <c r="A35" s="4" t="s">
        <v>952</v>
      </c>
      <c r="B35" s="8" t="s">
        <v>10</v>
      </c>
      <c r="C35" s="7" t="s">
        <v>943</v>
      </c>
      <c r="D35" s="7" t="s">
        <v>144</v>
      </c>
      <c r="E35" s="21">
        <v>65000</v>
      </c>
      <c r="F35" s="21">
        <v>4427.58</v>
      </c>
      <c r="G35" s="21">
        <v>1976</v>
      </c>
      <c r="H35" s="21">
        <v>1865.5</v>
      </c>
      <c r="I35" s="21">
        <v>2221</v>
      </c>
      <c r="J35" s="23">
        <v>54509.919999999998</v>
      </c>
      <c r="K35" s="11" t="s">
        <v>1383</v>
      </c>
    </row>
    <row r="36" spans="1:11" s="70" customFormat="1">
      <c r="A36" s="4" t="s">
        <v>830</v>
      </c>
      <c r="B36" s="8" t="s">
        <v>298</v>
      </c>
      <c r="C36" s="7" t="s">
        <v>943</v>
      </c>
      <c r="D36" s="7" t="s">
        <v>39</v>
      </c>
      <c r="E36" s="21">
        <v>55000</v>
      </c>
      <c r="F36" s="21">
        <v>2559.6799999999998</v>
      </c>
      <c r="G36" s="21">
        <v>1672</v>
      </c>
      <c r="H36" s="21">
        <v>1578.5</v>
      </c>
      <c r="I36" s="21">
        <v>35497.97</v>
      </c>
      <c r="J36" s="23">
        <v>13691.85</v>
      </c>
      <c r="K36" s="11" t="s">
        <v>1383</v>
      </c>
    </row>
    <row r="37" spans="1:11" s="70" customFormat="1">
      <c r="A37" s="4" t="s">
        <v>222</v>
      </c>
      <c r="B37" s="5" t="s">
        <v>192</v>
      </c>
      <c r="C37" s="5" t="s">
        <v>943</v>
      </c>
      <c r="D37" s="7" t="s">
        <v>11</v>
      </c>
      <c r="E37" s="21">
        <v>50000</v>
      </c>
      <c r="F37" s="21">
        <v>1854</v>
      </c>
      <c r="G37" s="21">
        <v>1520</v>
      </c>
      <c r="H37" s="21">
        <v>1435</v>
      </c>
      <c r="I37" s="21">
        <v>11565.870000000003</v>
      </c>
      <c r="J37" s="23">
        <v>33625.129999999997</v>
      </c>
      <c r="K37" s="11" t="s">
        <v>1382</v>
      </c>
    </row>
    <row r="38" spans="1:11" s="70" customFormat="1">
      <c r="A38" s="4" t="s">
        <v>411</v>
      </c>
      <c r="B38" s="8" t="s">
        <v>412</v>
      </c>
      <c r="C38" s="7" t="s">
        <v>943</v>
      </c>
      <c r="D38" s="7" t="s">
        <v>39</v>
      </c>
      <c r="E38" s="21">
        <v>50000</v>
      </c>
      <c r="F38" s="21">
        <v>1627.13</v>
      </c>
      <c r="G38" s="21">
        <v>1520</v>
      </c>
      <c r="H38" s="21">
        <v>1435</v>
      </c>
      <c r="I38" s="21">
        <v>34518.39</v>
      </c>
      <c r="J38" s="23">
        <v>10899.48</v>
      </c>
      <c r="K38" s="11" t="s">
        <v>1383</v>
      </c>
    </row>
    <row r="39" spans="1:11" s="70" customFormat="1">
      <c r="A39" s="4" t="s">
        <v>1525</v>
      </c>
      <c r="B39" s="8" t="s">
        <v>598</v>
      </c>
      <c r="C39" s="7" t="s">
        <v>943</v>
      </c>
      <c r="D39" s="7" t="s">
        <v>1741</v>
      </c>
      <c r="E39" s="21">
        <v>45000</v>
      </c>
      <c r="F39" s="21">
        <v>1148.33</v>
      </c>
      <c r="G39" s="21">
        <v>1368</v>
      </c>
      <c r="H39" s="21">
        <v>1291.5</v>
      </c>
      <c r="I39" s="21">
        <v>25</v>
      </c>
      <c r="J39" s="23">
        <v>41167.17</v>
      </c>
      <c r="K39" s="11" t="s">
        <v>1382</v>
      </c>
    </row>
    <row r="40" spans="1:11" s="70" customFormat="1">
      <c r="A40" s="4" t="s">
        <v>1611</v>
      </c>
      <c r="B40" s="8" t="s">
        <v>647</v>
      </c>
      <c r="C40" s="7" t="s">
        <v>943</v>
      </c>
      <c r="D40" s="7" t="s">
        <v>144</v>
      </c>
      <c r="E40" s="21">
        <v>42000</v>
      </c>
      <c r="F40" s="21">
        <v>724.92</v>
      </c>
      <c r="G40" s="21">
        <v>1276.8</v>
      </c>
      <c r="H40" s="21">
        <v>1205.4000000000001</v>
      </c>
      <c r="I40" s="21">
        <v>25</v>
      </c>
      <c r="J40" s="23">
        <v>38767.879999999997</v>
      </c>
      <c r="K40" s="11" t="s">
        <v>1382</v>
      </c>
    </row>
    <row r="41" spans="1:11" s="70" customFormat="1">
      <c r="A41" s="4" t="s">
        <v>670</v>
      </c>
      <c r="B41" s="8" t="s">
        <v>30</v>
      </c>
      <c r="C41" s="7" t="s">
        <v>943</v>
      </c>
      <c r="D41" s="7" t="s">
        <v>39</v>
      </c>
      <c r="E41" s="21">
        <v>40000</v>
      </c>
      <c r="F41" s="21">
        <v>442.65</v>
      </c>
      <c r="G41" s="21">
        <v>1216</v>
      </c>
      <c r="H41" s="21">
        <v>1148</v>
      </c>
      <c r="I41" s="21">
        <v>15806.559999999998</v>
      </c>
      <c r="J41" s="23">
        <v>21386.79</v>
      </c>
      <c r="K41" s="11" t="s">
        <v>1382</v>
      </c>
    </row>
    <row r="42" spans="1:11" s="70" customFormat="1">
      <c r="A42" s="4" t="s">
        <v>1684</v>
      </c>
      <c r="B42" s="8" t="s">
        <v>10</v>
      </c>
      <c r="C42" s="7" t="s">
        <v>943</v>
      </c>
      <c r="D42" s="7" t="s">
        <v>1741</v>
      </c>
      <c r="E42" s="21">
        <v>35000</v>
      </c>
      <c r="F42" s="21"/>
      <c r="G42" s="21">
        <v>1064</v>
      </c>
      <c r="H42" s="21">
        <v>1004.5</v>
      </c>
      <c r="I42" s="21">
        <v>25</v>
      </c>
      <c r="J42" s="23">
        <v>32906.5</v>
      </c>
      <c r="K42" s="11" t="s">
        <v>1383</v>
      </c>
    </row>
    <row r="43" spans="1:11" s="70" customFormat="1">
      <c r="A43" s="4" t="s">
        <v>1685</v>
      </c>
      <c r="B43" s="8" t="s">
        <v>55</v>
      </c>
      <c r="C43" s="7" t="s">
        <v>943</v>
      </c>
      <c r="D43" s="7" t="s">
        <v>11</v>
      </c>
      <c r="E43" s="21">
        <v>35000</v>
      </c>
      <c r="F43" s="21"/>
      <c r="G43" s="21">
        <v>1064</v>
      </c>
      <c r="H43" s="21">
        <v>1004.5</v>
      </c>
      <c r="I43" s="21">
        <v>25</v>
      </c>
      <c r="J43" s="23">
        <v>32906.5</v>
      </c>
      <c r="K43" s="11" t="s">
        <v>1383</v>
      </c>
    </row>
    <row r="44" spans="1:11" s="70" customFormat="1">
      <c r="A44" s="4" t="s">
        <v>1614</v>
      </c>
      <c r="B44" s="8" t="s">
        <v>360</v>
      </c>
      <c r="C44" s="7" t="s">
        <v>943</v>
      </c>
      <c r="D44" s="7" t="s">
        <v>11</v>
      </c>
      <c r="E44" s="21">
        <v>31500</v>
      </c>
      <c r="F44" s="21"/>
      <c r="G44" s="21">
        <v>957.6</v>
      </c>
      <c r="H44" s="21">
        <v>904.05</v>
      </c>
      <c r="I44" s="21">
        <v>25.000000000003638</v>
      </c>
      <c r="J44" s="23">
        <v>29613.35</v>
      </c>
      <c r="K44" s="11" t="s">
        <v>1382</v>
      </c>
    </row>
    <row r="45" spans="1:11" s="70" customFormat="1">
      <c r="A45" s="4" t="s">
        <v>918</v>
      </c>
      <c r="B45" s="8" t="s">
        <v>919</v>
      </c>
      <c r="C45" s="7" t="s">
        <v>943</v>
      </c>
      <c r="D45" s="7" t="s">
        <v>11</v>
      </c>
      <c r="E45" s="21">
        <v>30000</v>
      </c>
      <c r="F45" s="21"/>
      <c r="G45" s="21">
        <v>912</v>
      </c>
      <c r="H45" s="21">
        <v>861</v>
      </c>
      <c r="I45" s="21">
        <v>9849.9900000000016</v>
      </c>
      <c r="J45" s="23">
        <v>18377.009999999998</v>
      </c>
      <c r="K45" s="11" t="s">
        <v>1382</v>
      </c>
    </row>
    <row r="46" spans="1:11" s="70" customFormat="1">
      <c r="A46" s="4" t="s">
        <v>225</v>
      </c>
      <c r="B46" s="8" t="s">
        <v>192</v>
      </c>
      <c r="C46" s="7" t="s">
        <v>943</v>
      </c>
      <c r="D46" s="7" t="s">
        <v>11</v>
      </c>
      <c r="E46" s="21">
        <v>30000</v>
      </c>
      <c r="F46" s="21"/>
      <c r="G46" s="21">
        <v>912</v>
      </c>
      <c r="H46" s="21">
        <v>861</v>
      </c>
      <c r="I46" s="21">
        <v>25</v>
      </c>
      <c r="J46" s="23">
        <v>28202</v>
      </c>
      <c r="K46" s="11" t="s">
        <v>1382</v>
      </c>
    </row>
    <row r="47" spans="1:11" s="70" customFormat="1">
      <c r="A47" s="4" t="s">
        <v>2763</v>
      </c>
      <c r="B47" s="8" t="s">
        <v>671</v>
      </c>
      <c r="C47" s="7" t="s">
        <v>943</v>
      </c>
      <c r="D47" s="7" t="s">
        <v>11</v>
      </c>
      <c r="E47" s="21">
        <v>27205.34</v>
      </c>
      <c r="F47" s="21"/>
      <c r="G47" s="21">
        <v>827.04</v>
      </c>
      <c r="H47" s="21">
        <v>780.79</v>
      </c>
      <c r="I47" s="21">
        <v>25</v>
      </c>
      <c r="J47" s="23">
        <v>25572.51</v>
      </c>
      <c r="K47" s="11" t="s">
        <v>1383</v>
      </c>
    </row>
    <row r="48" spans="1:11" s="70" customFormat="1">
      <c r="A48" s="4" t="s">
        <v>224</v>
      </c>
      <c r="B48" s="8" t="s">
        <v>192</v>
      </c>
      <c r="C48" s="7" t="s">
        <v>943</v>
      </c>
      <c r="D48" s="7" t="s">
        <v>11</v>
      </c>
      <c r="E48" s="21">
        <v>26250</v>
      </c>
      <c r="F48" s="21"/>
      <c r="G48" s="21">
        <v>798</v>
      </c>
      <c r="H48" s="21">
        <v>753.38</v>
      </c>
      <c r="I48" s="21">
        <v>25</v>
      </c>
      <c r="J48" s="23">
        <v>24673.62</v>
      </c>
      <c r="K48" s="11" t="s">
        <v>1382</v>
      </c>
    </row>
    <row r="49" spans="1:11" s="70" customFormat="1">
      <c r="A49" s="4" t="s">
        <v>1061</v>
      </c>
      <c r="B49" s="8" t="s">
        <v>104</v>
      </c>
      <c r="C49" s="7" t="s">
        <v>943</v>
      </c>
      <c r="D49" s="7" t="s">
        <v>11</v>
      </c>
      <c r="E49" s="21">
        <v>25000</v>
      </c>
      <c r="F49" s="21"/>
      <c r="G49" s="21">
        <v>760</v>
      </c>
      <c r="H49" s="21">
        <v>717.5</v>
      </c>
      <c r="I49" s="21">
        <v>25</v>
      </c>
      <c r="J49" s="23">
        <v>23497.5</v>
      </c>
      <c r="K49" s="11" t="s">
        <v>1383</v>
      </c>
    </row>
    <row r="50" spans="1:11" s="70" customFormat="1">
      <c r="A50" s="4" t="s">
        <v>817</v>
      </c>
      <c r="B50" s="8" t="s">
        <v>246</v>
      </c>
      <c r="C50" s="7" t="s">
        <v>943</v>
      </c>
      <c r="D50" s="7" t="s">
        <v>11</v>
      </c>
      <c r="E50" s="21">
        <v>25000</v>
      </c>
      <c r="F50" s="21"/>
      <c r="G50" s="21">
        <v>760</v>
      </c>
      <c r="H50" s="21">
        <v>717.5</v>
      </c>
      <c r="I50" s="21">
        <v>7727.59</v>
      </c>
      <c r="J50" s="23">
        <v>15794.91</v>
      </c>
      <c r="K50" s="11" t="s">
        <v>1382</v>
      </c>
    </row>
    <row r="51" spans="1:11" s="70" customFormat="1">
      <c r="A51" s="4" t="s">
        <v>673</v>
      </c>
      <c r="B51" s="8" t="s">
        <v>674</v>
      </c>
      <c r="C51" s="7" t="s">
        <v>943</v>
      </c>
      <c r="D51" s="7" t="s">
        <v>1741</v>
      </c>
      <c r="E51" s="21">
        <v>25000</v>
      </c>
      <c r="F51" s="21"/>
      <c r="G51" s="21">
        <v>760</v>
      </c>
      <c r="H51" s="21">
        <v>717.5</v>
      </c>
      <c r="I51" s="21">
        <v>4123</v>
      </c>
      <c r="J51" s="23">
        <v>19399.5</v>
      </c>
      <c r="K51" s="11" t="s">
        <v>1383</v>
      </c>
    </row>
    <row r="52" spans="1:11" s="70" customFormat="1">
      <c r="A52" s="4" t="s">
        <v>1385</v>
      </c>
      <c r="B52" s="8" t="s">
        <v>1386</v>
      </c>
      <c r="C52" s="7" t="s">
        <v>943</v>
      </c>
      <c r="D52" s="7" t="s">
        <v>1741</v>
      </c>
      <c r="E52" s="21">
        <v>24000</v>
      </c>
      <c r="F52" s="21"/>
      <c r="G52" s="21">
        <v>729.6</v>
      </c>
      <c r="H52" s="21">
        <v>688.8</v>
      </c>
      <c r="I52" s="21">
        <v>12644.260000000002</v>
      </c>
      <c r="J52" s="23">
        <v>9937.34</v>
      </c>
      <c r="K52" s="11" t="s">
        <v>1382</v>
      </c>
    </row>
    <row r="53" spans="1:11" s="70" customFormat="1">
      <c r="A53" s="4" t="s">
        <v>2711</v>
      </c>
      <c r="B53" s="8" t="s">
        <v>1386</v>
      </c>
      <c r="C53" s="7" t="s">
        <v>943</v>
      </c>
      <c r="D53" s="7" t="s">
        <v>1741</v>
      </c>
      <c r="E53" s="21">
        <v>24000</v>
      </c>
      <c r="F53" s="21"/>
      <c r="G53" s="21">
        <v>729.6</v>
      </c>
      <c r="H53" s="21">
        <v>688.8</v>
      </c>
      <c r="I53" s="21">
        <v>5071.0000000000036</v>
      </c>
      <c r="J53" s="23">
        <v>17510.599999999999</v>
      </c>
      <c r="K53" s="11" t="s">
        <v>1382</v>
      </c>
    </row>
    <row r="54" spans="1:11" s="70" customFormat="1">
      <c r="A54" s="4" t="s">
        <v>660</v>
      </c>
      <c r="B54" s="8" t="s">
        <v>422</v>
      </c>
      <c r="C54" s="7" t="s">
        <v>943</v>
      </c>
      <c r="D54" s="7" t="s">
        <v>39</v>
      </c>
      <c r="E54" s="21">
        <v>22000</v>
      </c>
      <c r="F54" s="21"/>
      <c r="G54" s="21">
        <v>668.8</v>
      </c>
      <c r="H54" s="21">
        <v>631.4</v>
      </c>
      <c r="I54" s="21">
        <v>3471</v>
      </c>
      <c r="J54" s="23">
        <v>17228.8</v>
      </c>
      <c r="K54" s="11" t="s">
        <v>1383</v>
      </c>
    </row>
    <row r="55" spans="1:11" s="70" customFormat="1">
      <c r="A55" s="4" t="s">
        <v>665</v>
      </c>
      <c r="B55" s="8" t="s">
        <v>10</v>
      </c>
      <c r="C55" s="7" t="s">
        <v>943</v>
      </c>
      <c r="D55" s="7" t="s">
        <v>1741</v>
      </c>
      <c r="E55" s="21">
        <v>22000</v>
      </c>
      <c r="F55" s="21"/>
      <c r="G55" s="21">
        <v>668.8</v>
      </c>
      <c r="H55" s="21">
        <v>631.4</v>
      </c>
      <c r="I55" s="21">
        <v>1837.4500000000007</v>
      </c>
      <c r="J55" s="23">
        <v>18862.349999999999</v>
      </c>
      <c r="K55" s="11" t="s">
        <v>1383</v>
      </c>
    </row>
    <row r="56" spans="1:11" s="70" customFormat="1">
      <c r="A56" s="4" t="s">
        <v>202</v>
      </c>
      <c r="B56" s="8" t="s">
        <v>27</v>
      </c>
      <c r="C56" s="7" t="s">
        <v>943</v>
      </c>
      <c r="D56" s="7" t="s">
        <v>1741</v>
      </c>
      <c r="E56" s="21">
        <v>22000</v>
      </c>
      <c r="F56" s="21"/>
      <c r="G56" s="21">
        <v>668.8</v>
      </c>
      <c r="H56" s="21">
        <v>631.4</v>
      </c>
      <c r="I56" s="21">
        <v>7484.5</v>
      </c>
      <c r="J56" s="23">
        <v>13215.3</v>
      </c>
      <c r="K56" s="11" t="s">
        <v>1382</v>
      </c>
    </row>
    <row r="57" spans="1:11" s="70" customFormat="1">
      <c r="A57" s="4" t="s">
        <v>1026</v>
      </c>
      <c r="B57" s="8" t="s">
        <v>214</v>
      </c>
      <c r="C57" s="7" t="s">
        <v>943</v>
      </c>
      <c r="D57" s="7" t="s">
        <v>1741</v>
      </c>
      <c r="E57" s="21">
        <v>20000</v>
      </c>
      <c r="F57" s="21"/>
      <c r="G57" s="21">
        <v>608</v>
      </c>
      <c r="H57" s="21">
        <v>574</v>
      </c>
      <c r="I57" s="21">
        <v>25</v>
      </c>
      <c r="J57" s="23">
        <v>18793</v>
      </c>
      <c r="K57" s="11" t="s">
        <v>1382</v>
      </c>
    </row>
    <row r="58" spans="1:11" s="70" customFormat="1">
      <c r="A58" s="4" t="s">
        <v>923</v>
      </c>
      <c r="B58" s="8" t="s">
        <v>8</v>
      </c>
      <c r="C58" s="7" t="s">
        <v>943</v>
      </c>
      <c r="D58" s="7" t="s">
        <v>1741</v>
      </c>
      <c r="E58" s="21">
        <v>20000</v>
      </c>
      <c r="F58" s="21"/>
      <c r="G58" s="21">
        <v>608</v>
      </c>
      <c r="H58" s="21">
        <v>574</v>
      </c>
      <c r="I58" s="21">
        <v>14855.28</v>
      </c>
      <c r="J58" s="23">
        <v>3962.72</v>
      </c>
      <c r="K58" s="11" t="s">
        <v>1383</v>
      </c>
    </row>
    <row r="59" spans="1:11" s="70" customFormat="1">
      <c r="A59" s="4" t="s">
        <v>3273</v>
      </c>
      <c r="B59" s="8" t="s">
        <v>127</v>
      </c>
      <c r="C59" s="7" t="s">
        <v>943</v>
      </c>
      <c r="D59" s="7" t="s">
        <v>1741</v>
      </c>
      <c r="E59" s="21">
        <v>18000</v>
      </c>
      <c r="F59" s="21"/>
      <c r="G59" s="21">
        <v>547.20000000000005</v>
      </c>
      <c r="H59" s="21">
        <v>516.6</v>
      </c>
      <c r="I59" s="21">
        <v>25</v>
      </c>
      <c r="J59" s="23">
        <v>16911.2</v>
      </c>
      <c r="K59" s="11" t="s">
        <v>1382</v>
      </c>
    </row>
    <row r="60" spans="1:11" s="70" customFormat="1">
      <c r="A60" s="4" t="s">
        <v>2849</v>
      </c>
      <c r="B60" s="8" t="s">
        <v>127</v>
      </c>
      <c r="C60" s="7" t="s">
        <v>943</v>
      </c>
      <c r="D60" s="7" t="s">
        <v>1741</v>
      </c>
      <c r="E60" s="21">
        <v>18000</v>
      </c>
      <c r="F60" s="21"/>
      <c r="G60" s="21">
        <v>547.20000000000005</v>
      </c>
      <c r="H60" s="21">
        <v>516.6</v>
      </c>
      <c r="I60" s="21">
        <v>25</v>
      </c>
      <c r="J60" s="23">
        <v>16911.2</v>
      </c>
      <c r="K60" s="11" t="s">
        <v>1382</v>
      </c>
    </row>
    <row r="61" spans="1:11" s="70" customFormat="1">
      <c r="A61" s="4" t="s">
        <v>2859</v>
      </c>
      <c r="B61" s="8" t="s">
        <v>127</v>
      </c>
      <c r="C61" s="7" t="s">
        <v>943</v>
      </c>
      <c r="D61" s="7" t="s">
        <v>1741</v>
      </c>
      <c r="E61" s="21">
        <v>18000</v>
      </c>
      <c r="F61" s="21"/>
      <c r="G61" s="21">
        <v>547.20000000000005</v>
      </c>
      <c r="H61" s="21">
        <v>516.6</v>
      </c>
      <c r="I61" s="21">
        <v>25</v>
      </c>
      <c r="J61" s="23">
        <v>16911.2</v>
      </c>
      <c r="K61" s="11" t="s">
        <v>1382</v>
      </c>
    </row>
    <row r="62" spans="1:11" s="70" customFormat="1">
      <c r="A62" s="4" t="s">
        <v>657</v>
      </c>
      <c r="B62" s="8" t="s">
        <v>15</v>
      </c>
      <c r="C62" s="7" t="s">
        <v>943</v>
      </c>
      <c r="D62" s="7" t="s">
        <v>11</v>
      </c>
      <c r="E62" s="21">
        <v>16500</v>
      </c>
      <c r="F62" s="21"/>
      <c r="G62" s="21">
        <v>501.6</v>
      </c>
      <c r="H62" s="21">
        <v>473.55</v>
      </c>
      <c r="I62" s="21">
        <v>5895.9</v>
      </c>
      <c r="J62" s="23">
        <v>9628.9500000000007</v>
      </c>
      <c r="K62" s="11" t="s">
        <v>1382</v>
      </c>
    </row>
    <row r="63" spans="1:11" s="70" customFormat="1">
      <c r="A63" s="4" t="s">
        <v>1054</v>
      </c>
      <c r="B63" s="8" t="s">
        <v>127</v>
      </c>
      <c r="C63" s="7" t="s">
        <v>943</v>
      </c>
      <c r="D63" s="7" t="s">
        <v>1741</v>
      </c>
      <c r="E63" s="21">
        <v>15000</v>
      </c>
      <c r="F63" s="21"/>
      <c r="G63" s="21">
        <v>456</v>
      </c>
      <c r="H63" s="21">
        <v>430.5</v>
      </c>
      <c r="I63" s="21">
        <v>25</v>
      </c>
      <c r="J63" s="23">
        <v>14088.5</v>
      </c>
      <c r="K63" s="11" t="s">
        <v>1382</v>
      </c>
    </row>
    <row r="64" spans="1:11" s="70" customFormat="1">
      <c r="A64" s="4" t="s">
        <v>1055</v>
      </c>
      <c r="B64" s="8" t="s">
        <v>127</v>
      </c>
      <c r="C64" s="7" t="s">
        <v>943</v>
      </c>
      <c r="D64" s="7" t="s">
        <v>1741</v>
      </c>
      <c r="E64" s="21">
        <v>15000</v>
      </c>
      <c r="F64" s="21"/>
      <c r="G64" s="21">
        <v>456</v>
      </c>
      <c r="H64" s="21">
        <v>430.5</v>
      </c>
      <c r="I64" s="21">
        <v>2071</v>
      </c>
      <c r="J64" s="23">
        <v>12042.5</v>
      </c>
      <c r="K64" s="11" t="s">
        <v>1382</v>
      </c>
    </row>
    <row r="65" spans="1:11" s="70" customFormat="1">
      <c r="A65" s="4" t="s">
        <v>903</v>
      </c>
      <c r="B65" s="8" t="s">
        <v>127</v>
      </c>
      <c r="C65" s="7" t="s">
        <v>943</v>
      </c>
      <c r="D65" s="7" t="s">
        <v>1741</v>
      </c>
      <c r="E65" s="21">
        <v>15000</v>
      </c>
      <c r="F65" s="21"/>
      <c r="G65" s="21">
        <v>456</v>
      </c>
      <c r="H65" s="21">
        <v>430.5</v>
      </c>
      <c r="I65" s="21">
        <v>9001.619999999999</v>
      </c>
      <c r="J65" s="23">
        <v>5111.88</v>
      </c>
      <c r="K65" s="11" t="s">
        <v>1382</v>
      </c>
    </row>
    <row r="66" spans="1:11" s="70" customFormat="1">
      <c r="A66" s="4" t="s">
        <v>1056</v>
      </c>
      <c r="B66" s="8" t="s">
        <v>127</v>
      </c>
      <c r="C66" s="7" t="s">
        <v>943</v>
      </c>
      <c r="D66" s="7" t="s">
        <v>1741</v>
      </c>
      <c r="E66" s="21">
        <v>15000</v>
      </c>
      <c r="F66" s="21"/>
      <c r="G66" s="21">
        <v>456</v>
      </c>
      <c r="H66" s="21">
        <v>430.5</v>
      </c>
      <c r="I66" s="21">
        <v>25</v>
      </c>
      <c r="J66" s="23">
        <v>14088.5</v>
      </c>
      <c r="K66" s="11" t="s">
        <v>1382</v>
      </c>
    </row>
    <row r="67" spans="1:11" s="70" customFormat="1">
      <c r="A67" s="4" t="s">
        <v>1027</v>
      </c>
      <c r="B67" s="8" t="s">
        <v>127</v>
      </c>
      <c r="C67" s="7" t="s">
        <v>943</v>
      </c>
      <c r="D67" s="7" t="s">
        <v>1741</v>
      </c>
      <c r="E67" s="21">
        <v>15000</v>
      </c>
      <c r="F67" s="21"/>
      <c r="G67" s="21">
        <v>456</v>
      </c>
      <c r="H67" s="21">
        <v>430.5</v>
      </c>
      <c r="I67" s="21">
        <v>25</v>
      </c>
      <c r="J67" s="23">
        <v>14088.5</v>
      </c>
      <c r="K67" s="11" t="s">
        <v>1382</v>
      </c>
    </row>
    <row r="68" spans="1:11" s="70" customFormat="1">
      <c r="A68" s="4" t="s">
        <v>659</v>
      </c>
      <c r="B68" s="8" t="s">
        <v>27</v>
      </c>
      <c r="C68" s="7" t="s">
        <v>943</v>
      </c>
      <c r="D68" s="7" t="s">
        <v>39</v>
      </c>
      <c r="E68" s="21">
        <v>15000</v>
      </c>
      <c r="F68" s="21"/>
      <c r="G68" s="21">
        <v>456</v>
      </c>
      <c r="H68" s="21">
        <v>430.5</v>
      </c>
      <c r="I68" s="21">
        <v>11107.880000000001</v>
      </c>
      <c r="J68" s="23">
        <v>3005.62</v>
      </c>
      <c r="K68" s="11" t="s">
        <v>1382</v>
      </c>
    </row>
    <row r="69" spans="1:11" s="70" customFormat="1">
      <c r="A69" s="4" t="s">
        <v>669</v>
      </c>
      <c r="B69" s="8" t="s">
        <v>127</v>
      </c>
      <c r="C69" s="7" t="s">
        <v>943</v>
      </c>
      <c r="D69" s="7" t="s">
        <v>39</v>
      </c>
      <c r="E69" s="21">
        <v>15000</v>
      </c>
      <c r="F69" s="21"/>
      <c r="G69" s="21">
        <v>456</v>
      </c>
      <c r="H69" s="21">
        <v>430.5</v>
      </c>
      <c r="I69" s="21">
        <v>9163.74</v>
      </c>
      <c r="J69" s="23">
        <v>4949.76</v>
      </c>
      <c r="K69" s="11" t="s">
        <v>1382</v>
      </c>
    </row>
    <row r="70" spans="1:11" s="70" customFormat="1">
      <c r="A70" s="4" t="s">
        <v>672</v>
      </c>
      <c r="B70" s="8" t="s">
        <v>127</v>
      </c>
      <c r="C70" s="7" t="s">
        <v>943</v>
      </c>
      <c r="D70" s="7" t="s">
        <v>1741</v>
      </c>
      <c r="E70" s="21">
        <v>15000</v>
      </c>
      <c r="F70" s="21"/>
      <c r="G70" s="21">
        <v>456</v>
      </c>
      <c r="H70" s="21">
        <v>430.5</v>
      </c>
      <c r="I70" s="21">
        <v>7460.16</v>
      </c>
      <c r="J70" s="23">
        <v>6653.34</v>
      </c>
      <c r="K70" s="11" t="s">
        <v>1382</v>
      </c>
    </row>
    <row r="71" spans="1:11" s="70" customFormat="1">
      <c r="A71" s="4" t="s">
        <v>1058</v>
      </c>
      <c r="B71" s="8" t="s">
        <v>127</v>
      </c>
      <c r="C71" s="7" t="s">
        <v>943</v>
      </c>
      <c r="D71" s="7" t="s">
        <v>1741</v>
      </c>
      <c r="E71" s="21">
        <v>15000</v>
      </c>
      <c r="F71" s="21"/>
      <c r="G71" s="21">
        <v>456</v>
      </c>
      <c r="H71" s="21">
        <v>430.5</v>
      </c>
      <c r="I71" s="21">
        <v>4820.17</v>
      </c>
      <c r="J71" s="23">
        <v>9293.33</v>
      </c>
      <c r="K71" s="11" t="s">
        <v>1382</v>
      </c>
    </row>
    <row r="72" spans="1:11" s="70" customFormat="1">
      <c r="A72" s="4" t="s">
        <v>924</v>
      </c>
      <c r="B72" s="8" t="s">
        <v>8</v>
      </c>
      <c r="C72" s="7" t="s">
        <v>943</v>
      </c>
      <c r="D72" s="7" t="s">
        <v>1741</v>
      </c>
      <c r="E72" s="21">
        <v>15000</v>
      </c>
      <c r="F72" s="21"/>
      <c r="G72" s="21">
        <v>456</v>
      </c>
      <c r="H72" s="21">
        <v>430.5</v>
      </c>
      <c r="I72" s="21">
        <v>25</v>
      </c>
      <c r="J72" s="23">
        <v>14088.5</v>
      </c>
      <c r="K72" s="11" t="s">
        <v>1382</v>
      </c>
    </row>
    <row r="73" spans="1:11" s="70" customFormat="1">
      <c r="A73" s="4" t="s">
        <v>653</v>
      </c>
      <c r="B73" s="8" t="s">
        <v>42</v>
      </c>
      <c r="C73" s="7" t="s">
        <v>943</v>
      </c>
      <c r="D73" s="7" t="s">
        <v>1741</v>
      </c>
      <c r="E73" s="21">
        <v>13200</v>
      </c>
      <c r="F73" s="21"/>
      <c r="G73" s="21">
        <v>401.28</v>
      </c>
      <c r="H73" s="21">
        <v>378.84</v>
      </c>
      <c r="I73" s="21">
        <v>375</v>
      </c>
      <c r="J73" s="23">
        <v>12044.88</v>
      </c>
      <c r="K73" s="11" t="s">
        <v>1382</v>
      </c>
    </row>
    <row r="74" spans="1:11" s="70" customFormat="1">
      <c r="A74" s="4" t="s">
        <v>223</v>
      </c>
      <c r="B74" s="8" t="s">
        <v>192</v>
      </c>
      <c r="C74" s="7" t="s">
        <v>943</v>
      </c>
      <c r="D74" s="7" t="s">
        <v>39</v>
      </c>
      <c r="E74" s="21">
        <v>11399.67</v>
      </c>
      <c r="F74" s="21"/>
      <c r="G74" s="21">
        <v>346.55</v>
      </c>
      <c r="H74" s="21">
        <v>327.17</v>
      </c>
      <c r="I74" s="21">
        <v>25</v>
      </c>
      <c r="J74" s="23">
        <v>10700.95</v>
      </c>
      <c r="K74" s="11" t="s">
        <v>1382</v>
      </c>
    </row>
    <row r="75" spans="1:11" s="70" customFormat="1">
      <c r="A75" s="4" t="s">
        <v>2781</v>
      </c>
      <c r="B75" s="8" t="s">
        <v>8</v>
      </c>
      <c r="C75" s="7" t="s">
        <v>943</v>
      </c>
      <c r="D75" s="7" t="s">
        <v>1741</v>
      </c>
      <c r="E75" s="21">
        <v>11000</v>
      </c>
      <c r="F75" s="21"/>
      <c r="G75" s="21">
        <v>334.4</v>
      </c>
      <c r="H75" s="21">
        <v>315.7</v>
      </c>
      <c r="I75" s="21">
        <v>25</v>
      </c>
      <c r="J75" s="23">
        <v>10324.9</v>
      </c>
      <c r="K75" s="11" t="s">
        <v>1383</v>
      </c>
    </row>
    <row r="76" spans="1:11" s="70" customFormat="1">
      <c r="A76" s="4" t="s">
        <v>641</v>
      </c>
      <c r="B76" s="8" t="s">
        <v>369</v>
      </c>
      <c r="C76" s="7" t="s">
        <v>943</v>
      </c>
      <c r="D76" s="7" t="s">
        <v>11</v>
      </c>
      <c r="E76" s="21">
        <v>11000</v>
      </c>
      <c r="F76" s="21"/>
      <c r="G76" s="21">
        <v>334.4</v>
      </c>
      <c r="H76" s="21">
        <v>315.7</v>
      </c>
      <c r="I76" s="21">
        <v>375</v>
      </c>
      <c r="J76" s="23">
        <v>9974.9</v>
      </c>
      <c r="K76" s="11" t="s">
        <v>1383</v>
      </c>
    </row>
    <row r="77" spans="1:11" s="70" customFormat="1">
      <c r="A77" s="4" t="s">
        <v>654</v>
      </c>
      <c r="B77" s="8" t="s">
        <v>8</v>
      </c>
      <c r="C77" s="7" t="s">
        <v>943</v>
      </c>
      <c r="D77" s="7" t="s">
        <v>1741</v>
      </c>
      <c r="E77" s="21">
        <v>11000</v>
      </c>
      <c r="F77" s="21"/>
      <c r="G77" s="21">
        <v>334.4</v>
      </c>
      <c r="H77" s="21">
        <v>315.7</v>
      </c>
      <c r="I77" s="21">
        <v>921</v>
      </c>
      <c r="J77" s="23">
        <v>9428.9</v>
      </c>
      <c r="K77" s="11" t="s">
        <v>1383</v>
      </c>
    </row>
    <row r="78" spans="1:11" s="70" customFormat="1">
      <c r="A78" s="4" t="s">
        <v>643</v>
      </c>
      <c r="B78" s="8" t="s">
        <v>8</v>
      </c>
      <c r="C78" s="7" t="s">
        <v>943</v>
      </c>
      <c r="D78" s="7" t="s">
        <v>39</v>
      </c>
      <c r="E78" s="21">
        <v>10000</v>
      </c>
      <c r="F78" s="21"/>
      <c r="G78" s="21">
        <v>304</v>
      </c>
      <c r="H78" s="21">
        <v>287</v>
      </c>
      <c r="I78" s="21">
        <v>75</v>
      </c>
      <c r="J78" s="23">
        <v>9334</v>
      </c>
      <c r="K78" s="11" t="s">
        <v>1382</v>
      </c>
    </row>
    <row r="79" spans="1:11" s="70" customFormat="1">
      <c r="A79" s="4" t="s">
        <v>644</v>
      </c>
      <c r="B79" s="8" t="s">
        <v>645</v>
      </c>
      <c r="C79" s="7" t="s">
        <v>943</v>
      </c>
      <c r="D79" s="7" t="s">
        <v>11</v>
      </c>
      <c r="E79" s="21">
        <v>10000</v>
      </c>
      <c r="F79" s="21"/>
      <c r="G79" s="21">
        <v>304</v>
      </c>
      <c r="H79" s="21">
        <v>287</v>
      </c>
      <c r="I79" s="21">
        <v>325</v>
      </c>
      <c r="J79" s="23">
        <v>9084</v>
      </c>
      <c r="K79" s="11" t="s">
        <v>1382</v>
      </c>
    </row>
    <row r="80" spans="1:11" s="70" customFormat="1">
      <c r="A80" s="4" t="s">
        <v>651</v>
      </c>
      <c r="B80" s="8" t="s">
        <v>652</v>
      </c>
      <c r="C80" s="7" t="s">
        <v>943</v>
      </c>
      <c r="D80" s="7" t="s">
        <v>11</v>
      </c>
      <c r="E80" s="21">
        <v>10000</v>
      </c>
      <c r="F80" s="21"/>
      <c r="G80" s="21">
        <v>304</v>
      </c>
      <c r="H80" s="21">
        <v>287</v>
      </c>
      <c r="I80" s="21">
        <v>375</v>
      </c>
      <c r="J80" s="23">
        <v>9034</v>
      </c>
      <c r="K80" s="11" t="s">
        <v>1382</v>
      </c>
    </row>
    <row r="81" spans="1:11" s="70" customFormat="1">
      <c r="A81" s="4" t="s">
        <v>414</v>
      </c>
      <c r="B81" s="8" t="s">
        <v>206</v>
      </c>
      <c r="C81" s="7" t="s">
        <v>943</v>
      </c>
      <c r="D81" s="7" t="s">
        <v>11</v>
      </c>
      <c r="E81" s="21">
        <v>10000</v>
      </c>
      <c r="F81" s="21"/>
      <c r="G81" s="21">
        <v>304</v>
      </c>
      <c r="H81" s="21">
        <v>287</v>
      </c>
      <c r="I81" s="21">
        <v>1291</v>
      </c>
      <c r="J81" s="23">
        <v>8118</v>
      </c>
      <c r="K81" s="11" t="s">
        <v>1383</v>
      </c>
    </row>
    <row r="82" spans="1:11" s="70" customFormat="1">
      <c r="A82" s="4" t="s">
        <v>909</v>
      </c>
      <c r="B82" s="8" t="s">
        <v>138</v>
      </c>
      <c r="C82" s="7" t="s">
        <v>1736</v>
      </c>
      <c r="D82" s="7" t="s">
        <v>11</v>
      </c>
      <c r="E82" s="21">
        <v>145000</v>
      </c>
      <c r="F82" s="21">
        <v>22690.49</v>
      </c>
      <c r="G82" s="21">
        <v>4408</v>
      </c>
      <c r="H82" s="21">
        <v>4161.5</v>
      </c>
      <c r="I82" s="21">
        <v>25</v>
      </c>
      <c r="J82" s="23">
        <v>113715.01</v>
      </c>
      <c r="K82" s="11" t="s">
        <v>1383</v>
      </c>
    </row>
    <row r="83" spans="1:11" s="70" customFormat="1">
      <c r="A83" s="4" t="s">
        <v>2657</v>
      </c>
      <c r="B83" s="8" t="s">
        <v>129</v>
      </c>
      <c r="C83" s="7" t="s">
        <v>676</v>
      </c>
      <c r="D83" s="7" t="s">
        <v>11</v>
      </c>
      <c r="E83" s="21">
        <v>100000</v>
      </c>
      <c r="F83" s="21">
        <v>11727.26</v>
      </c>
      <c r="G83" s="21">
        <v>3040</v>
      </c>
      <c r="H83" s="21">
        <v>2870</v>
      </c>
      <c r="I83" s="21">
        <v>1537.4500000000116</v>
      </c>
      <c r="J83" s="23">
        <v>80825.289999999994</v>
      </c>
      <c r="K83" s="11" t="s">
        <v>1383</v>
      </c>
    </row>
    <row r="84" spans="1:11" s="70" customFormat="1" ht="25.5">
      <c r="A84" s="4" t="s">
        <v>906</v>
      </c>
      <c r="B84" s="8" t="s">
        <v>907</v>
      </c>
      <c r="C84" s="7" t="s">
        <v>181</v>
      </c>
      <c r="D84" s="7" t="s">
        <v>11</v>
      </c>
      <c r="E84" s="21">
        <v>180000</v>
      </c>
      <c r="F84" s="21">
        <v>31055.42</v>
      </c>
      <c r="G84" s="21">
        <v>4943.8</v>
      </c>
      <c r="H84" s="21">
        <v>5166</v>
      </c>
      <c r="I84" s="21">
        <v>25.000000000029104</v>
      </c>
      <c r="J84" s="23">
        <v>138809.78</v>
      </c>
      <c r="K84" s="11" t="s">
        <v>1382</v>
      </c>
    </row>
    <row r="85" spans="1:11" s="70" customFormat="1" ht="25.5">
      <c r="A85" s="4" t="s">
        <v>180</v>
      </c>
      <c r="B85" s="8" t="s">
        <v>182</v>
      </c>
      <c r="C85" s="7" t="s">
        <v>181</v>
      </c>
      <c r="D85" s="7" t="s">
        <v>39</v>
      </c>
      <c r="E85" s="21">
        <v>65000</v>
      </c>
      <c r="F85" s="21">
        <v>4427.58</v>
      </c>
      <c r="G85" s="21">
        <v>1976</v>
      </c>
      <c r="H85" s="21">
        <v>1865.5</v>
      </c>
      <c r="I85" s="21">
        <v>375</v>
      </c>
      <c r="J85" s="23">
        <v>56355.92</v>
      </c>
      <c r="K85" s="11" t="s">
        <v>1383</v>
      </c>
    </row>
    <row r="86" spans="1:11" s="70" customFormat="1" ht="25.5">
      <c r="A86" s="4" t="s">
        <v>1691</v>
      </c>
      <c r="B86" s="8" t="s">
        <v>360</v>
      </c>
      <c r="C86" s="7" t="s">
        <v>181</v>
      </c>
      <c r="D86" s="7" t="s">
        <v>11</v>
      </c>
      <c r="E86" s="21">
        <v>25000</v>
      </c>
      <c r="F86" s="21"/>
      <c r="G86" s="21">
        <v>760</v>
      </c>
      <c r="H86" s="21">
        <v>717.5</v>
      </c>
      <c r="I86" s="21">
        <v>25</v>
      </c>
      <c r="J86" s="23">
        <v>23497.5</v>
      </c>
      <c r="K86" s="11" t="s">
        <v>1382</v>
      </c>
    </row>
    <row r="87" spans="1:11" s="70" customFormat="1" ht="25.5">
      <c r="A87" s="4" t="s">
        <v>1068</v>
      </c>
      <c r="B87" s="8" t="s">
        <v>598</v>
      </c>
      <c r="C87" s="7" t="s">
        <v>181</v>
      </c>
      <c r="D87" s="7" t="s">
        <v>1741</v>
      </c>
      <c r="E87" s="21">
        <v>24000</v>
      </c>
      <c r="F87" s="21"/>
      <c r="G87" s="21">
        <v>729.6</v>
      </c>
      <c r="H87" s="21">
        <v>688.8</v>
      </c>
      <c r="I87" s="21">
        <v>25.000000000003638</v>
      </c>
      <c r="J87" s="23">
        <v>22556.6</v>
      </c>
      <c r="K87" s="11" t="s">
        <v>1382</v>
      </c>
    </row>
    <row r="88" spans="1:11" s="70" customFormat="1" ht="25.5">
      <c r="A88" s="4" t="s">
        <v>183</v>
      </c>
      <c r="B88" s="8" t="s">
        <v>184</v>
      </c>
      <c r="C88" s="7" t="s">
        <v>181</v>
      </c>
      <c r="D88" s="7" t="s">
        <v>11</v>
      </c>
      <c r="E88" s="21">
        <v>10000</v>
      </c>
      <c r="F88" s="21"/>
      <c r="G88" s="21">
        <v>304</v>
      </c>
      <c r="H88" s="21">
        <v>287</v>
      </c>
      <c r="I88" s="21">
        <v>375</v>
      </c>
      <c r="J88" s="23">
        <v>9034</v>
      </c>
      <c r="K88" s="11" t="s">
        <v>1383</v>
      </c>
    </row>
    <row r="89" spans="1:11" s="70" customFormat="1" ht="25.5">
      <c r="A89" s="4" t="s">
        <v>316</v>
      </c>
      <c r="B89" s="8" t="s">
        <v>2691</v>
      </c>
      <c r="C89" s="7" t="s">
        <v>142</v>
      </c>
      <c r="D89" s="7" t="s">
        <v>39</v>
      </c>
      <c r="E89" s="21">
        <v>65000</v>
      </c>
      <c r="F89" s="21">
        <v>4427.58</v>
      </c>
      <c r="G89" s="21">
        <v>1976</v>
      </c>
      <c r="H89" s="21">
        <v>1865.5</v>
      </c>
      <c r="I89" s="21">
        <v>3959</v>
      </c>
      <c r="J89" s="23">
        <v>52771.92</v>
      </c>
      <c r="K89" s="11" t="s">
        <v>1383</v>
      </c>
    </row>
    <row r="90" spans="1:11" s="70" customFormat="1" ht="25.5">
      <c r="A90" s="4" t="s">
        <v>156</v>
      </c>
      <c r="B90" s="8" t="s">
        <v>32</v>
      </c>
      <c r="C90" s="7" t="s">
        <v>142</v>
      </c>
      <c r="D90" s="7" t="s">
        <v>11</v>
      </c>
      <c r="E90" s="21">
        <v>55000</v>
      </c>
      <c r="F90" s="21">
        <v>2332.81</v>
      </c>
      <c r="G90" s="21">
        <v>1672</v>
      </c>
      <c r="H90" s="21">
        <v>1578.5</v>
      </c>
      <c r="I90" s="21">
        <v>3533.4500000000044</v>
      </c>
      <c r="J90" s="23">
        <v>45883.24</v>
      </c>
      <c r="K90" s="11" t="s">
        <v>1383</v>
      </c>
    </row>
    <row r="91" spans="1:11" s="70" customFormat="1" ht="25.5">
      <c r="A91" s="4" t="s">
        <v>1062</v>
      </c>
      <c r="B91" s="8" t="s">
        <v>1063</v>
      </c>
      <c r="C91" s="7" t="s">
        <v>142</v>
      </c>
      <c r="D91" s="7" t="s">
        <v>11</v>
      </c>
      <c r="E91" s="21">
        <v>39645</v>
      </c>
      <c r="F91" s="21">
        <v>392.55</v>
      </c>
      <c r="G91" s="21">
        <v>1205.21</v>
      </c>
      <c r="H91" s="21">
        <v>1137.81</v>
      </c>
      <c r="I91" s="21">
        <v>25</v>
      </c>
      <c r="J91" s="23">
        <v>36884.43</v>
      </c>
      <c r="K91" s="11" t="s">
        <v>1382</v>
      </c>
    </row>
    <row r="92" spans="1:11" s="70" customFormat="1" ht="25.5">
      <c r="A92" s="4" t="s">
        <v>168</v>
      </c>
      <c r="B92" s="8" t="s">
        <v>169</v>
      </c>
      <c r="C92" s="7" t="s">
        <v>142</v>
      </c>
      <c r="D92" s="7" t="s">
        <v>39</v>
      </c>
      <c r="E92" s="21">
        <v>35000</v>
      </c>
      <c r="F92" s="21"/>
      <c r="G92" s="21">
        <v>1064</v>
      </c>
      <c r="H92" s="21">
        <v>1004.5</v>
      </c>
      <c r="I92" s="21">
        <v>3933.4500000000007</v>
      </c>
      <c r="J92" s="23">
        <v>28998.05</v>
      </c>
      <c r="K92" s="11" t="s">
        <v>1383</v>
      </c>
    </row>
    <row r="93" spans="1:11" s="70" customFormat="1" ht="25.5">
      <c r="A93" s="4" t="s">
        <v>1077</v>
      </c>
      <c r="B93" s="8" t="s">
        <v>138</v>
      </c>
      <c r="C93" s="7" t="s">
        <v>142</v>
      </c>
      <c r="D93" s="7" t="s">
        <v>11</v>
      </c>
      <c r="E93" s="21">
        <v>27300</v>
      </c>
      <c r="F93" s="21"/>
      <c r="G93" s="21">
        <v>829.92</v>
      </c>
      <c r="H93" s="21">
        <v>783.51</v>
      </c>
      <c r="I93" s="21">
        <v>25.000000000003638</v>
      </c>
      <c r="J93" s="23">
        <v>25661.57</v>
      </c>
      <c r="K93" s="11" t="s">
        <v>1382</v>
      </c>
    </row>
    <row r="94" spans="1:11" s="70" customFormat="1" ht="25.5">
      <c r="A94" s="4" t="s">
        <v>1618</v>
      </c>
      <c r="B94" s="8" t="s">
        <v>138</v>
      </c>
      <c r="C94" s="7" t="s">
        <v>142</v>
      </c>
      <c r="D94" s="7" t="s">
        <v>11</v>
      </c>
      <c r="E94" s="21">
        <v>27205.34</v>
      </c>
      <c r="F94" s="21"/>
      <c r="G94" s="21">
        <v>827.04</v>
      </c>
      <c r="H94" s="21">
        <v>780.79</v>
      </c>
      <c r="I94" s="21">
        <v>25</v>
      </c>
      <c r="J94" s="23">
        <v>25572.51</v>
      </c>
      <c r="K94" s="11" t="s">
        <v>1383</v>
      </c>
    </row>
    <row r="95" spans="1:11" s="70" customFormat="1" ht="25.5">
      <c r="A95" s="4" t="s">
        <v>1060</v>
      </c>
      <c r="B95" s="8" t="s">
        <v>360</v>
      </c>
      <c r="C95" s="7" t="s">
        <v>142</v>
      </c>
      <c r="D95" s="7" t="s">
        <v>11</v>
      </c>
      <c r="E95" s="21">
        <v>26250</v>
      </c>
      <c r="F95" s="21"/>
      <c r="G95" s="21">
        <v>798</v>
      </c>
      <c r="H95" s="21">
        <v>753.38</v>
      </c>
      <c r="I95" s="21">
        <v>25</v>
      </c>
      <c r="J95" s="23">
        <v>24673.62</v>
      </c>
      <c r="K95" s="11" t="s">
        <v>1383</v>
      </c>
    </row>
    <row r="96" spans="1:11" s="70" customFormat="1" ht="25.5">
      <c r="A96" s="4" t="s">
        <v>2793</v>
      </c>
      <c r="B96" s="8" t="s">
        <v>360</v>
      </c>
      <c r="C96" s="7" t="s">
        <v>142</v>
      </c>
      <c r="D96" s="7" t="s">
        <v>11</v>
      </c>
      <c r="E96" s="21">
        <v>25000</v>
      </c>
      <c r="F96" s="21"/>
      <c r="G96" s="21">
        <v>760</v>
      </c>
      <c r="H96" s="21">
        <v>717.5</v>
      </c>
      <c r="I96" s="21">
        <v>25</v>
      </c>
      <c r="J96" s="23">
        <v>23497.5</v>
      </c>
      <c r="K96" s="11" t="s">
        <v>1382</v>
      </c>
    </row>
    <row r="97" spans="1:11" s="70" customFormat="1" ht="25.5">
      <c r="A97" s="4" t="s">
        <v>166</v>
      </c>
      <c r="B97" s="8" t="s">
        <v>147</v>
      </c>
      <c r="C97" s="7" t="s">
        <v>142</v>
      </c>
      <c r="D97" s="7" t="s">
        <v>11</v>
      </c>
      <c r="E97" s="21">
        <v>25000</v>
      </c>
      <c r="F97" s="21"/>
      <c r="G97" s="21">
        <v>760</v>
      </c>
      <c r="H97" s="21">
        <v>717.5</v>
      </c>
      <c r="I97" s="21">
        <v>2751</v>
      </c>
      <c r="J97" s="23">
        <v>20771.5</v>
      </c>
      <c r="K97" s="11" t="s">
        <v>1382</v>
      </c>
    </row>
    <row r="98" spans="1:11" s="70" customFormat="1" ht="25.5">
      <c r="A98" s="4" t="s">
        <v>173</v>
      </c>
      <c r="B98" s="8" t="s">
        <v>55</v>
      </c>
      <c r="C98" s="7" t="s">
        <v>142</v>
      </c>
      <c r="D98" s="7" t="s">
        <v>39</v>
      </c>
      <c r="E98" s="21">
        <v>25000</v>
      </c>
      <c r="F98" s="21"/>
      <c r="G98" s="21">
        <v>760</v>
      </c>
      <c r="H98" s="21">
        <v>717.5</v>
      </c>
      <c r="I98" s="21">
        <v>2797.2299999999996</v>
      </c>
      <c r="J98" s="23">
        <v>20725.27</v>
      </c>
      <c r="K98" s="11" t="s">
        <v>1383</v>
      </c>
    </row>
    <row r="99" spans="1:11" s="70" customFormat="1" ht="25.5">
      <c r="A99" s="4" t="s">
        <v>174</v>
      </c>
      <c r="B99" s="8" t="s">
        <v>10</v>
      </c>
      <c r="C99" s="7" t="s">
        <v>142</v>
      </c>
      <c r="D99" s="7" t="s">
        <v>39</v>
      </c>
      <c r="E99" s="21">
        <v>25000</v>
      </c>
      <c r="F99" s="21"/>
      <c r="G99" s="21">
        <v>760</v>
      </c>
      <c r="H99" s="21">
        <v>717.5</v>
      </c>
      <c r="I99" s="21">
        <v>2507.3100000000013</v>
      </c>
      <c r="J99" s="23">
        <v>21015.19</v>
      </c>
      <c r="K99" s="11" t="s">
        <v>1382</v>
      </c>
    </row>
    <row r="100" spans="1:11" s="70" customFormat="1" ht="25.5">
      <c r="A100" s="4" t="s">
        <v>2709</v>
      </c>
      <c r="B100" s="8" t="s">
        <v>10</v>
      </c>
      <c r="C100" s="7" t="s">
        <v>142</v>
      </c>
      <c r="D100" s="7" t="s">
        <v>1741</v>
      </c>
      <c r="E100" s="21">
        <v>25000</v>
      </c>
      <c r="F100" s="21"/>
      <c r="G100" s="21">
        <v>760</v>
      </c>
      <c r="H100" s="21">
        <v>717.5</v>
      </c>
      <c r="I100" s="21">
        <v>25</v>
      </c>
      <c r="J100" s="23">
        <v>23497.5</v>
      </c>
      <c r="K100" s="11" t="s">
        <v>1383</v>
      </c>
    </row>
    <row r="101" spans="1:11" s="70" customFormat="1" ht="25.5">
      <c r="A101" s="4" t="s">
        <v>167</v>
      </c>
      <c r="B101" s="8" t="s">
        <v>132</v>
      </c>
      <c r="C101" s="7" t="s">
        <v>142</v>
      </c>
      <c r="D101" s="7" t="s">
        <v>1741</v>
      </c>
      <c r="E101" s="21">
        <v>20000</v>
      </c>
      <c r="F101" s="21"/>
      <c r="G101" s="21">
        <v>608</v>
      </c>
      <c r="H101" s="21">
        <v>574</v>
      </c>
      <c r="I101" s="21">
        <v>625</v>
      </c>
      <c r="J101" s="23">
        <v>18193</v>
      </c>
      <c r="K101" s="11" t="s">
        <v>1382</v>
      </c>
    </row>
    <row r="102" spans="1:11" s="70" customFormat="1" ht="25.5">
      <c r="A102" s="4" t="s">
        <v>584</v>
      </c>
      <c r="B102" s="8" t="s">
        <v>8</v>
      </c>
      <c r="C102" s="7" t="s">
        <v>142</v>
      </c>
      <c r="D102" s="7" t="s">
        <v>39</v>
      </c>
      <c r="E102" s="21">
        <v>20000</v>
      </c>
      <c r="F102" s="21"/>
      <c r="G102" s="21">
        <v>608</v>
      </c>
      <c r="H102" s="21">
        <v>574</v>
      </c>
      <c r="I102" s="21">
        <v>11192.93</v>
      </c>
      <c r="J102" s="23">
        <v>7625.07</v>
      </c>
      <c r="K102" s="11" t="s">
        <v>1383</v>
      </c>
    </row>
    <row r="103" spans="1:11" s="70" customFormat="1" ht="25.5">
      <c r="A103" s="4" t="s">
        <v>171</v>
      </c>
      <c r="B103" s="8" t="s">
        <v>172</v>
      </c>
      <c r="C103" s="7" t="s">
        <v>142</v>
      </c>
      <c r="D103" s="7" t="s">
        <v>11</v>
      </c>
      <c r="E103" s="21">
        <v>16500</v>
      </c>
      <c r="F103" s="21"/>
      <c r="G103" s="21">
        <v>501.6</v>
      </c>
      <c r="H103" s="21">
        <v>473.55</v>
      </c>
      <c r="I103" s="21">
        <v>3658.24</v>
      </c>
      <c r="J103" s="23">
        <v>11866.61</v>
      </c>
      <c r="K103" s="11" t="s">
        <v>1382</v>
      </c>
    </row>
    <row r="104" spans="1:11" s="70" customFormat="1" ht="25.5">
      <c r="A104" s="4" t="s">
        <v>161</v>
      </c>
      <c r="B104" s="8" t="s">
        <v>147</v>
      </c>
      <c r="C104" s="7" t="s">
        <v>142</v>
      </c>
      <c r="D104" s="7" t="s">
        <v>11</v>
      </c>
      <c r="E104" s="21">
        <v>13200</v>
      </c>
      <c r="F104" s="21"/>
      <c r="G104" s="21">
        <v>401.28</v>
      </c>
      <c r="H104" s="21">
        <v>378.84</v>
      </c>
      <c r="I104" s="21">
        <v>5669.9499999999989</v>
      </c>
      <c r="J104" s="23">
        <v>6749.93</v>
      </c>
      <c r="K104" s="11" t="s">
        <v>1383</v>
      </c>
    </row>
    <row r="105" spans="1:11" s="70" customFormat="1" ht="25.5">
      <c r="A105" s="4" t="s">
        <v>159</v>
      </c>
      <c r="B105" s="8" t="s">
        <v>160</v>
      </c>
      <c r="C105" s="7" t="s">
        <v>142</v>
      </c>
      <c r="D105" s="7" t="s">
        <v>11</v>
      </c>
      <c r="E105" s="21">
        <v>11292.79</v>
      </c>
      <c r="F105" s="21"/>
      <c r="G105" s="21">
        <v>343.3</v>
      </c>
      <c r="H105" s="21">
        <v>324.10000000000002</v>
      </c>
      <c r="I105" s="21">
        <v>8411.5800000000017</v>
      </c>
      <c r="J105" s="23">
        <v>2213.81</v>
      </c>
      <c r="K105" s="11" t="s">
        <v>1383</v>
      </c>
    </row>
    <row r="106" spans="1:11" s="70" customFormat="1" ht="25.5">
      <c r="A106" s="4" t="s">
        <v>175</v>
      </c>
      <c r="B106" s="8" t="s">
        <v>145</v>
      </c>
      <c r="C106" s="7" t="s">
        <v>142</v>
      </c>
      <c r="D106" s="7" t="s">
        <v>11</v>
      </c>
      <c r="E106" s="21">
        <v>11000</v>
      </c>
      <c r="F106" s="21"/>
      <c r="G106" s="21">
        <v>334.4</v>
      </c>
      <c r="H106" s="21">
        <v>315.7</v>
      </c>
      <c r="I106" s="21">
        <v>325</v>
      </c>
      <c r="J106" s="23">
        <v>10024.9</v>
      </c>
      <c r="K106" s="11" t="s">
        <v>1383</v>
      </c>
    </row>
    <row r="107" spans="1:11" s="70" customFormat="1" ht="25.5">
      <c r="A107" s="4" t="s">
        <v>141</v>
      </c>
      <c r="B107" s="8" t="s">
        <v>143</v>
      </c>
      <c r="C107" s="7" t="s">
        <v>142</v>
      </c>
      <c r="D107" s="7" t="s">
        <v>11</v>
      </c>
      <c r="E107" s="21">
        <v>10000</v>
      </c>
      <c r="F107" s="21"/>
      <c r="G107" s="21">
        <v>304</v>
      </c>
      <c r="H107" s="21">
        <v>287</v>
      </c>
      <c r="I107" s="21">
        <v>75</v>
      </c>
      <c r="J107" s="23">
        <v>9334</v>
      </c>
      <c r="K107" s="11" t="s">
        <v>1382</v>
      </c>
    </row>
    <row r="108" spans="1:11" s="70" customFormat="1" ht="25.5">
      <c r="A108" s="4" t="s">
        <v>146</v>
      </c>
      <c r="B108" s="8" t="s">
        <v>147</v>
      </c>
      <c r="C108" s="7" t="s">
        <v>142</v>
      </c>
      <c r="D108" s="7" t="s">
        <v>11</v>
      </c>
      <c r="E108" s="21">
        <v>10000</v>
      </c>
      <c r="F108" s="21"/>
      <c r="G108" s="21">
        <v>304</v>
      </c>
      <c r="H108" s="21">
        <v>287</v>
      </c>
      <c r="I108" s="21">
        <v>4520.45</v>
      </c>
      <c r="J108" s="23">
        <v>4888.55</v>
      </c>
      <c r="K108" s="11" t="s">
        <v>1383</v>
      </c>
    </row>
    <row r="109" spans="1:11" s="70" customFormat="1" ht="25.5">
      <c r="A109" s="4" t="s">
        <v>148</v>
      </c>
      <c r="B109" s="8" t="s">
        <v>8</v>
      </c>
      <c r="C109" s="7" t="s">
        <v>142</v>
      </c>
      <c r="D109" s="7" t="s">
        <v>1741</v>
      </c>
      <c r="E109" s="21">
        <v>10000</v>
      </c>
      <c r="F109" s="21"/>
      <c r="G109" s="21">
        <v>304</v>
      </c>
      <c r="H109" s="21">
        <v>287</v>
      </c>
      <c r="I109" s="21">
        <v>4146.17</v>
      </c>
      <c r="J109" s="23">
        <v>5262.83</v>
      </c>
      <c r="K109" s="11" t="s">
        <v>1383</v>
      </c>
    </row>
    <row r="110" spans="1:11" s="70" customFormat="1" ht="25.5">
      <c r="A110" s="4" t="s">
        <v>152</v>
      </c>
      <c r="B110" s="8" t="s">
        <v>153</v>
      </c>
      <c r="C110" s="7" t="s">
        <v>142</v>
      </c>
      <c r="D110" s="7" t="s">
        <v>39</v>
      </c>
      <c r="E110" s="21">
        <v>10000</v>
      </c>
      <c r="F110" s="21"/>
      <c r="G110" s="21">
        <v>304</v>
      </c>
      <c r="H110" s="21">
        <v>287</v>
      </c>
      <c r="I110" s="21">
        <v>75</v>
      </c>
      <c r="J110" s="23">
        <v>9334</v>
      </c>
      <c r="K110" s="11" t="s">
        <v>1382</v>
      </c>
    </row>
    <row r="111" spans="1:11" s="70" customFormat="1" ht="25.5">
      <c r="A111" s="4" t="s">
        <v>155</v>
      </c>
      <c r="B111" s="8" t="s">
        <v>151</v>
      </c>
      <c r="C111" s="7" t="s">
        <v>142</v>
      </c>
      <c r="D111" s="7" t="s">
        <v>39</v>
      </c>
      <c r="E111" s="21">
        <v>10000</v>
      </c>
      <c r="F111" s="21"/>
      <c r="G111" s="21">
        <v>304</v>
      </c>
      <c r="H111" s="21">
        <v>287</v>
      </c>
      <c r="I111" s="21">
        <v>375</v>
      </c>
      <c r="J111" s="23">
        <v>9034</v>
      </c>
      <c r="K111" s="11" t="s">
        <v>1382</v>
      </c>
    </row>
    <row r="112" spans="1:11" s="70" customFormat="1" ht="25.5">
      <c r="A112" s="4" t="s">
        <v>158</v>
      </c>
      <c r="B112" s="8" t="s">
        <v>149</v>
      </c>
      <c r="C112" s="7" t="s">
        <v>142</v>
      </c>
      <c r="D112" s="7" t="s">
        <v>11</v>
      </c>
      <c r="E112" s="21">
        <v>10000</v>
      </c>
      <c r="F112" s="21"/>
      <c r="G112" s="21">
        <v>304</v>
      </c>
      <c r="H112" s="21">
        <v>287</v>
      </c>
      <c r="I112" s="21">
        <v>375</v>
      </c>
      <c r="J112" s="23">
        <v>9034</v>
      </c>
      <c r="K112" s="11" t="s">
        <v>1382</v>
      </c>
    </row>
    <row r="113" spans="1:11" s="70" customFormat="1" ht="25.5">
      <c r="A113" s="4" t="s">
        <v>162</v>
      </c>
      <c r="B113" s="8" t="s">
        <v>163</v>
      </c>
      <c r="C113" s="7" t="s">
        <v>142</v>
      </c>
      <c r="D113" s="7" t="s">
        <v>11</v>
      </c>
      <c r="E113" s="21">
        <v>10000</v>
      </c>
      <c r="F113" s="21"/>
      <c r="G113" s="21">
        <v>304</v>
      </c>
      <c r="H113" s="21">
        <v>287</v>
      </c>
      <c r="I113" s="21">
        <v>75</v>
      </c>
      <c r="J113" s="23">
        <v>9334</v>
      </c>
      <c r="K113" s="11" t="s">
        <v>1383</v>
      </c>
    </row>
    <row r="114" spans="1:11" s="70" customFormat="1" ht="25.5">
      <c r="A114" s="4" t="s">
        <v>164</v>
      </c>
      <c r="B114" s="8" t="s">
        <v>165</v>
      </c>
      <c r="C114" s="7" t="s">
        <v>142</v>
      </c>
      <c r="D114" s="7" t="s">
        <v>39</v>
      </c>
      <c r="E114" s="21">
        <v>10000</v>
      </c>
      <c r="F114" s="21"/>
      <c r="G114" s="21">
        <v>304</v>
      </c>
      <c r="H114" s="21">
        <v>287</v>
      </c>
      <c r="I114" s="21">
        <v>5666.7800000000007</v>
      </c>
      <c r="J114" s="23">
        <v>3742.22</v>
      </c>
      <c r="K114" s="11" t="s">
        <v>1383</v>
      </c>
    </row>
    <row r="115" spans="1:11" s="70" customFormat="1" ht="25.5">
      <c r="A115" s="4" t="s">
        <v>170</v>
      </c>
      <c r="B115" s="8" t="s">
        <v>160</v>
      </c>
      <c r="C115" s="7" t="s">
        <v>142</v>
      </c>
      <c r="D115" s="7" t="s">
        <v>11</v>
      </c>
      <c r="E115" s="21">
        <v>10000</v>
      </c>
      <c r="F115" s="21"/>
      <c r="G115" s="21">
        <v>304</v>
      </c>
      <c r="H115" s="21">
        <v>287</v>
      </c>
      <c r="I115" s="21">
        <v>425</v>
      </c>
      <c r="J115" s="23">
        <v>8984</v>
      </c>
      <c r="K115" s="11" t="s">
        <v>1382</v>
      </c>
    </row>
    <row r="116" spans="1:11" s="70" customFormat="1" ht="25.5">
      <c r="A116" s="4" t="s">
        <v>176</v>
      </c>
      <c r="B116" s="8" t="s">
        <v>151</v>
      </c>
      <c r="C116" s="7" t="s">
        <v>142</v>
      </c>
      <c r="D116" s="7" t="s">
        <v>39</v>
      </c>
      <c r="E116" s="21">
        <v>10000</v>
      </c>
      <c r="F116" s="21"/>
      <c r="G116" s="21">
        <v>304</v>
      </c>
      <c r="H116" s="21">
        <v>287</v>
      </c>
      <c r="I116" s="21">
        <v>575</v>
      </c>
      <c r="J116" s="23">
        <v>8834</v>
      </c>
      <c r="K116" s="11" t="s">
        <v>1382</v>
      </c>
    </row>
    <row r="117" spans="1:11" s="70" customFormat="1" ht="25.5">
      <c r="A117" s="4" t="s">
        <v>177</v>
      </c>
      <c r="B117" s="8" t="s">
        <v>151</v>
      </c>
      <c r="C117" s="7" t="s">
        <v>142</v>
      </c>
      <c r="D117" s="7" t="s">
        <v>39</v>
      </c>
      <c r="E117" s="21">
        <v>10000</v>
      </c>
      <c r="F117" s="21"/>
      <c r="G117" s="21">
        <v>304</v>
      </c>
      <c r="H117" s="21">
        <v>287</v>
      </c>
      <c r="I117" s="21">
        <v>525</v>
      </c>
      <c r="J117" s="23">
        <v>8884</v>
      </c>
      <c r="K117" s="11" t="s">
        <v>1382</v>
      </c>
    </row>
    <row r="118" spans="1:11" s="70" customFormat="1" ht="25.5">
      <c r="A118" s="4" t="s">
        <v>178</v>
      </c>
      <c r="B118" s="8" t="s">
        <v>153</v>
      </c>
      <c r="C118" s="7" t="s">
        <v>142</v>
      </c>
      <c r="D118" s="7" t="s">
        <v>11</v>
      </c>
      <c r="E118" s="21">
        <v>10000</v>
      </c>
      <c r="F118" s="21"/>
      <c r="G118" s="21">
        <v>304</v>
      </c>
      <c r="H118" s="21">
        <v>287</v>
      </c>
      <c r="I118" s="21">
        <v>375</v>
      </c>
      <c r="J118" s="23">
        <v>9034</v>
      </c>
      <c r="K118" s="11" t="s">
        <v>1382</v>
      </c>
    </row>
    <row r="119" spans="1:11" s="70" customFormat="1" ht="25.5">
      <c r="A119" s="4" t="s">
        <v>920</v>
      </c>
      <c r="B119" s="8" t="s">
        <v>921</v>
      </c>
      <c r="C119" s="7" t="s">
        <v>265</v>
      </c>
      <c r="D119" s="7" t="s">
        <v>11</v>
      </c>
      <c r="E119" s="21">
        <v>65000</v>
      </c>
      <c r="F119" s="21">
        <v>4427.58</v>
      </c>
      <c r="G119" s="21">
        <v>1976</v>
      </c>
      <c r="H119" s="21">
        <v>1865.5</v>
      </c>
      <c r="I119" s="21">
        <v>325</v>
      </c>
      <c r="J119" s="23">
        <v>56405.919999999998</v>
      </c>
      <c r="K119" s="11" t="s">
        <v>1382</v>
      </c>
    </row>
    <row r="120" spans="1:11" s="70" customFormat="1" ht="25.5">
      <c r="A120" s="4" t="s">
        <v>267</v>
      </c>
      <c r="B120" s="8" t="s">
        <v>228</v>
      </c>
      <c r="C120" s="7" t="s">
        <v>265</v>
      </c>
      <c r="D120" s="7" t="s">
        <v>11</v>
      </c>
      <c r="E120" s="21">
        <v>60000</v>
      </c>
      <c r="F120" s="21">
        <v>3184.19</v>
      </c>
      <c r="G120" s="21">
        <v>1824</v>
      </c>
      <c r="H120" s="21">
        <v>1722</v>
      </c>
      <c r="I120" s="21">
        <v>5383.4499999999971</v>
      </c>
      <c r="J120" s="23">
        <v>47886.36</v>
      </c>
      <c r="K120" s="11" t="s">
        <v>1382</v>
      </c>
    </row>
    <row r="121" spans="1:11" s="70" customFormat="1" ht="25.5">
      <c r="A121" s="4" t="s">
        <v>266</v>
      </c>
      <c r="B121" s="8" t="s">
        <v>228</v>
      </c>
      <c r="C121" s="7" t="s">
        <v>265</v>
      </c>
      <c r="D121" s="7" t="s">
        <v>11</v>
      </c>
      <c r="E121" s="21">
        <v>45000</v>
      </c>
      <c r="F121" s="21">
        <v>1148.33</v>
      </c>
      <c r="G121" s="21">
        <v>1368</v>
      </c>
      <c r="H121" s="21">
        <v>1291.5</v>
      </c>
      <c r="I121" s="21">
        <v>7793.6299999999974</v>
      </c>
      <c r="J121" s="23">
        <v>33398.54</v>
      </c>
      <c r="K121" s="11" t="s">
        <v>1382</v>
      </c>
    </row>
    <row r="122" spans="1:11" s="70" customFormat="1">
      <c r="A122" s="4" t="s">
        <v>691</v>
      </c>
      <c r="B122" s="8" t="s">
        <v>692</v>
      </c>
      <c r="C122" s="7" t="s">
        <v>679</v>
      </c>
      <c r="D122" s="7" t="s">
        <v>39</v>
      </c>
      <c r="E122" s="21">
        <v>50000</v>
      </c>
      <c r="F122" s="21">
        <v>1854</v>
      </c>
      <c r="G122" s="21">
        <v>1520</v>
      </c>
      <c r="H122" s="21">
        <v>1435</v>
      </c>
      <c r="I122" s="21">
        <v>1621</v>
      </c>
      <c r="J122" s="23">
        <v>43570</v>
      </c>
      <c r="K122" s="11" t="s">
        <v>1383</v>
      </c>
    </row>
    <row r="123" spans="1:11" s="70" customFormat="1">
      <c r="A123" s="4" t="s">
        <v>696</v>
      </c>
      <c r="B123" s="8" t="s">
        <v>263</v>
      </c>
      <c r="C123" s="7" t="s">
        <v>679</v>
      </c>
      <c r="D123" s="7" t="s">
        <v>11</v>
      </c>
      <c r="E123" s="21">
        <v>35000</v>
      </c>
      <c r="F123" s="21"/>
      <c r="G123" s="21">
        <v>1064</v>
      </c>
      <c r="H123" s="21">
        <v>1004.5</v>
      </c>
      <c r="I123" s="21">
        <v>75</v>
      </c>
      <c r="J123" s="23">
        <v>32856.5</v>
      </c>
      <c r="K123" s="11" t="s">
        <v>1382</v>
      </c>
    </row>
    <row r="124" spans="1:11" s="70" customFormat="1">
      <c r="A124" s="4" t="s">
        <v>688</v>
      </c>
      <c r="B124" s="8" t="s">
        <v>499</v>
      </c>
      <c r="C124" s="7" t="s">
        <v>679</v>
      </c>
      <c r="D124" s="7" t="s">
        <v>39</v>
      </c>
      <c r="E124" s="21">
        <v>26250</v>
      </c>
      <c r="F124" s="21"/>
      <c r="G124" s="21">
        <v>798</v>
      </c>
      <c r="H124" s="21">
        <v>753.38</v>
      </c>
      <c r="I124" s="21">
        <v>75</v>
      </c>
      <c r="J124" s="23">
        <v>24623.62</v>
      </c>
      <c r="K124" s="11" t="s">
        <v>1383</v>
      </c>
    </row>
    <row r="125" spans="1:11" s="70" customFormat="1">
      <c r="A125" s="4" t="s">
        <v>689</v>
      </c>
      <c r="B125" s="8" t="s">
        <v>1052</v>
      </c>
      <c r="C125" s="7" t="s">
        <v>679</v>
      </c>
      <c r="D125" s="7" t="s">
        <v>39</v>
      </c>
      <c r="E125" s="21">
        <v>25391.65</v>
      </c>
      <c r="F125" s="21"/>
      <c r="G125" s="21">
        <v>771.91</v>
      </c>
      <c r="H125" s="21">
        <v>728.74</v>
      </c>
      <c r="I125" s="21">
        <v>75</v>
      </c>
      <c r="J125" s="23">
        <v>23816</v>
      </c>
      <c r="K125" s="11" t="s">
        <v>1383</v>
      </c>
    </row>
    <row r="126" spans="1:11" s="70" customFormat="1">
      <c r="A126" s="4" t="s">
        <v>684</v>
      </c>
      <c r="B126" s="8" t="s">
        <v>685</v>
      </c>
      <c r="C126" s="7" t="s">
        <v>679</v>
      </c>
      <c r="D126" s="7" t="s">
        <v>39</v>
      </c>
      <c r="E126" s="21">
        <v>21850.63</v>
      </c>
      <c r="F126" s="21"/>
      <c r="G126" s="21">
        <v>664.26</v>
      </c>
      <c r="H126" s="21">
        <v>627.11</v>
      </c>
      <c r="I126" s="21">
        <v>1076.5200000000004</v>
      </c>
      <c r="J126" s="23">
        <v>19482.740000000002</v>
      </c>
      <c r="K126" s="11" t="s">
        <v>1383</v>
      </c>
    </row>
    <row r="127" spans="1:11" s="70" customFormat="1">
      <c r="A127" s="4" t="s">
        <v>682</v>
      </c>
      <c r="B127" s="5" t="s">
        <v>10</v>
      </c>
      <c r="C127" s="5" t="s">
        <v>679</v>
      </c>
      <c r="D127" s="7" t="s">
        <v>39</v>
      </c>
      <c r="E127" s="21">
        <v>20900.61</v>
      </c>
      <c r="F127" s="21"/>
      <c r="G127" s="21">
        <v>635.38</v>
      </c>
      <c r="H127" s="21">
        <v>599.85</v>
      </c>
      <c r="I127" s="21">
        <v>7877.9900000000016</v>
      </c>
      <c r="J127" s="23">
        <v>11787.39</v>
      </c>
      <c r="K127" s="11" t="s">
        <v>1383</v>
      </c>
    </row>
    <row r="128" spans="1:11" s="70" customFormat="1">
      <c r="A128" s="4" t="s">
        <v>686</v>
      </c>
      <c r="B128" s="8" t="s">
        <v>687</v>
      </c>
      <c r="C128" s="7" t="s">
        <v>679</v>
      </c>
      <c r="D128" s="7" t="s">
        <v>39</v>
      </c>
      <c r="E128" s="21">
        <v>18240.53</v>
      </c>
      <c r="F128" s="21"/>
      <c r="G128" s="21">
        <v>554.51</v>
      </c>
      <c r="H128" s="21">
        <v>523.5</v>
      </c>
      <c r="I128" s="21">
        <v>375</v>
      </c>
      <c r="J128" s="23">
        <v>16787.52</v>
      </c>
      <c r="K128" s="11" t="s">
        <v>1382</v>
      </c>
    </row>
    <row r="129" spans="1:11" s="70" customFormat="1">
      <c r="A129" s="4" t="s">
        <v>680</v>
      </c>
      <c r="B129" s="8" t="s">
        <v>681</v>
      </c>
      <c r="C129" s="7" t="s">
        <v>679</v>
      </c>
      <c r="D129" s="7" t="s">
        <v>39</v>
      </c>
      <c r="E129" s="21">
        <v>14550.36</v>
      </c>
      <c r="F129" s="21"/>
      <c r="G129" s="21">
        <v>442.33</v>
      </c>
      <c r="H129" s="21">
        <v>417.6</v>
      </c>
      <c r="I129" s="21">
        <v>2621</v>
      </c>
      <c r="J129" s="23">
        <v>11069.43</v>
      </c>
      <c r="K129" s="11" t="s">
        <v>1383</v>
      </c>
    </row>
    <row r="130" spans="1:11" s="70" customFormat="1">
      <c r="A130" s="4" t="s">
        <v>2768</v>
      </c>
      <c r="B130" s="8" t="s">
        <v>683</v>
      </c>
      <c r="C130" s="7" t="s">
        <v>679</v>
      </c>
      <c r="D130" s="7" t="s">
        <v>11</v>
      </c>
      <c r="E130" s="21">
        <v>13300.39</v>
      </c>
      <c r="F130" s="21"/>
      <c r="G130" s="21">
        <v>404.33</v>
      </c>
      <c r="H130" s="21">
        <v>381.72</v>
      </c>
      <c r="I130" s="21">
        <v>2485.2999999999993</v>
      </c>
      <c r="J130" s="23">
        <v>10029.040000000001</v>
      </c>
      <c r="K130" s="11" t="s">
        <v>1383</v>
      </c>
    </row>
    <row r="131" spans="1:11" s="70" customFormat="1">
      <c r="A131" s="4" t="s">
        <v>690</v>
      </c>
      <c r="B131" s="8" t="s">
        <v>154</v>
      </c>
      <c r="C131" s="7" t="s">
        <v>679</v>
      </c>
      <c r="D131" s="7" t="s">
        <v>11</v>
      </c>
      <c r="E131" s="21">
        <v>13110.38</v>
      </c>
      <c r="F131" s="21"/>
      <c r="G131" s="21">
        <v>398.56</v>
      </c>
      <c r="H131" s="21">
        <v>376.27</v>
      </c>
      <c r="I131" s="21">
        <v>975</v>
      </c>
      <c r="J131" s="23">
        <v>11360.55</v>
      </c>
      <c r="K131" s="11" t="s">
        <v>1382</v>
      </c>
    </row>
    <row r="132" spans="1:11" s="70" customFormat="1">
      <c r="A132" s="4" t="s">
        <v>693</v>
      </c>
      <c r="B132" s="8" t="s">
        <v>10</v>
      </c>
      <c r="C132" s="7" t="s">
        <v>679</v>
      </c>
      <c r="D132" s="7" t="s">
        <v>39</v>
      </c>
      <c r="E132" s="21">
        <v>12350.36</v>
      </c>
      <c r="F132" s="21"/>
      <c r="G132" s="21">
        <v>375.45</v>
      </c>
      <c r="H132" s="21">
        <v>354.46</v>
      </c>
      <c r="I132" s="21">
        <v>1587.4500000000007</v>
      </c>
      <c r="J132" s="23">
        <v>10033</v>
      </c>
      <c r="K132" s="11" t="s">
        <v>1383</v>
      </c>
    </row>
    <row r="133" spans="1:11" s="70" customFormat="1">
      <c r="A133" s="4" t="s">
        <v>694</v>
      </c>
      <c r="B133" s="8" t="s">
        <v>695</v>
      </c>
      <c r="C133" s="7" t="s">
        <v>679</v>
      </c>
      <c r="D133" s="7" t="s">
        <v>11</v>
      </c>
      <c r="E133" s="21">
        <v>11400.33</v>
      </c>
      <c r="F133" s="21"/>
      <c r="G133" s="21">
        <v>346.57</v>
      </c>
      <c r="H133" s="21">
        <v>327.19</v>
      </c>
      <c r="I133" s="21">
        <v>463.01000000000022</v>
      </c>
      <c r="J133" s="23">
        <v>10263.56</v>
      </c>
      <c r="K133" s="11" t="s">
        <v>1382</v>
      </c>
    </row>
    <row r="134" spans="1:11" s="70" customFormat="1">
      <c r="A134" s="4" t="s">
        <v>678</v>
      </c>
      <c r="B134" s="5" t="s">
        <v>8</v>
      </c>
      <c r="C134" s="5" t="s">
        <v>679</v>
      </c>
      <c r="D134" s="7" t="s">
        <v>39</v>
      </c>
      <c r="E134" s="21">
        <v>10000</v>
      </c>
      <c r="F134" s="21"/>
      <c r="G134" s="21">
        <v>304</v>
      </c>
      <c r="H134" s="21">
        <v>287</v>
      </c>
      <c r="I134" s="21">
        <v>1587.4499999999998</v>
      </c>
      <c r="J134" s="23">
        <v>7821.55</v>
      </c>
      <c r="K134" s="11" t="s">
        <v>1382</v>
      </c>
    </row>
    <row r="135" spans="1:11" s="70" customFormat="1">
      <c r="A135" s="4" t="s">
        <v>1610</v>
      </c>
      <c r="B135" s="5" t="s">
        <v>1434</v>
      </c>
      <c r="C135" s="5" t="s">
        <v>250</v>
      </c>
      <c r="D135" s="7" t="s">
        <v>144</v>
      </c>
      <c r="E135" s="6">
        <v>145000</v>
      </c>
      <c r="F135" s="6">
        <v>22690.49</v>
      </c>
      <c r="G135" s="6">
        <v>4408</v>
      </c>
      <c r="H135" s="6">
        <v>4161.5</v>
      </c>
      <c r="I135" s="6">
        <v>25</v>
      </c>
      <c r="J135" s="23">
        <v>113715.01</v>
      </c>
      <c r="K135" s="11" t="s">
        <v>1383</v>
      </c>
    </row>
    <row r="136" spans="1:11" s="70" customFormat="1">
      <c r="A136" s="4" t="s">
        <v>901</v>
      </c>
      <c r="B136" s="5" t="s">
        <v>902</v>
      </c>
      <c r="C136" s="5" t="s">
        <v>250</v>
      </c>
      <c r="D136" s="7" t="s">
        <v>1741</v>
      </c>
      <c r="E136" s="21">
        <v>60000</v>
      </c>
      <c r="F136" s="21">
        <v>3486.68</v>
      </c>
      <c r="G136" s="21">
        <v>1824</v>
      </c>
      <c r="H136" s="21">
        <v>1722</v>
      </c>
      <c r="I136" s="21">
        <v>5238.6599999999962</v>
      </c>
      <c r="J136" s="23">
        <v>47728.66</v>
      </c>
      <c r="K136" s="11" t="s">
        <v>1382</v>
      </c>
    </row>
    <row r="137" spans="1:11" s="70" customFormat="1">
      <c r="A137" s="4" t="s">
        <v>2830</v>
      </c>
      <c r="B137" s="5" t="s">
        <v>902</v>
      </c>
      <c r="C137" s="5" t="s">
        <v>250</v>
      </c>
      <c r="D137" s="7" t="s">
        <v>1741</v>
      </c>
      <c r="E137" s="21">
        <v>45000</v>
      </c>
      <c r="F137" s="21">
        <v>1148.33</v>
      </c>
      <c r="G137" s="21">
        <v>1368</v>
      </c>
      <c r="H137" s="21">
        <v>1291.5</v>
      </c>
      <c r="I137" s="21">
        <v>25</v>
      </c>
      <c r="J137" s="23">
        <v>41167.17</v>
      </c>
      <c r="K137" s="11" t="s">
        <v>1383</v>
      </c>
    </row>
    <row r="138" spans="1:11" s="70" customFormat="1">
      <c r="A138" s="4" t="s">
        <v>251</v>
      </c>
      <c r="B138" s="5" t="s">
        <v>82</v>
      </c>
      <c r="C138" s="5" t="s">
        <v>250</v>
      </c>
      <c r="D138" s="7" t="s">
        <v>11</v>
      </c>
      <c r="E138" s="21">
        <v>25000</v>
      </c>
      <c r="F138" s="21"/>
      <c r="G138" s="21">
        <v>760</v>
      </c>
      <c r="H138" s="21">
        <v>717.5</v>
      </c>
      <c r="I138" s="21">
        <v>12313.1</v>
      </c>
      <c r="J138" s="23">
        <v>11209.4</v>
      </c>
      <c r="K138" s="11" t="s">
        <v>1382</v>
      </c>
    </row>
    <row r="139" spans="1:11" s="70" customFormat="1">
      <c r="A139" s="4" t="s">
        <v>1584</v>
      </c>
      <c r="B139" s="5" t="s">
        <v>360</v>
      </c>
      <c r="C139" s="5" t="s">
        <v>250</v>
      </c>
      <c r="D139" s="7" t="s">
        <v>11</v>
      </c>
      <c r="E139" s="21">
        <v>25000</v>
      </c>
      <c r="F139" s="21"/>
      <c r="G139" s="21">
        <v>760</v>
      </c>
      <c r="H139" s="21">
        <v>717.5</v>
      </c>
      <c r="I139" s="21">
        <v>1537.4500000000007</v>
      </c>
      <c r="J139" s="23">
        <v>21985.05</v>
      </c>
      <c r="K139" s="11" t="s">
        <v>1382</v>
      </c>
    </row>
    <row r="140" spans="1:11" s="70" customFormat="1">
      <c r="A140" s="4" t="s">
        <v>964</v>
      </c>
      <c r="B140" s="5" t="s">
        <v>360</v>
      </c>
      <c r="C140" s="5" t="s">
        <v>250</v>
      </c>
      <c r="D140" s="7" t="s">
        <v>11</v>
      </c>
      <c r="E140" s="21">
        <v>20000</v>
      </c>
      <c r="F140" s="21"/>
      <c r="G140" s="21">
        <v>608</v>
      </c>
      <c r="H140" s="21">
        <v>574</v>
      </c>
      <c r="I140" s="21">
        <v>25</v>
      </c>
      <c r="J140" s="23">
        <v>18793</v>
      </c>
      <c r="K140" s="11" t="s">
        <v>1383</v>
      </c>
    </row>
    <row r="141" spans="1:11" s="70" customFormat="1">
      <c r="A141" s="4" t="s">
        <v>275</v>
      </c>
      <c r="B141" s="5" t="s">
        <v>129</v>
      </c>
      <c r="C141" s="5" t="s">
        <v>277</v>
      </c>
      <c r="D141" s="7" t="s">
        <v>11</v>
      </c>
      <c r="E141" s="21">
        <v>130000</v>
      </c>
      <c r="F141" s="21">
        <v>19162.12</v>
      </c>
      <c r="G141" s="21">
        <v>3952</v>
      </c>
      <c r="H141" s="21">
        <v>3731</v>
      </c>
      <c r="I141" s="21">
        <v>1225</v>
      </c>
      <c r="J141" s="23">
        <v>101929.88</v>
      </c>
      <c r="K141" s="11" t="s">
        <v>1382</v>
      </c>
    </row>
    <row r="142" spans="1:11" s="70" customFormat="1">
      <c r="A142" s="4" t="s">
        <v>3280</v>
      </c>
      <c r="B142" s="5" t="s">
        <v>10</v>
      </c>
      <c r="C142" s="5" t="s">
        <v>277</v>
      </c>
      <c r="D142" s="7" t="s">
        <v>1741</v>
      </c>
      <c r="E142" s="6">
        <v>80000</v>
      </c>
      <c r="F142" s="6">
        <v>7400.87</v>
      </c>
      <c r="G142" s="6">
        <v>2432</v>
      </c>
      <c r="H142" s="6">
        <v>2296</v>
      </c>
      <c r="I142" s="6">
        <v>25</v>
      </c>
      <c r="J142" s="23">
        <v>67846.13</v>
      </c>
      <c r="K142" s="11" t="s">
        <v>1383</v>
      </c>
    </row>
    <row r="143" spans="1:11" s="70" customFormat="1">
      <c r="A143" s="4" t="s">
        <v>280</v>
      </c>
      <c r="B143" s="5" t="s">
        <v>279</v>
      </c>
      <c r="C143" s="5" t="s">
        <v>277</v>
      </c>
      <c r="D143" s="7" t="s">
        <v>39</v>
      </c>
      <c r="E143" s="21">
        <v>65000</v>
      </c>
      <c r="F143" s="21">
        <v>4427.58</v>
      </c>
      <c r="G143" s="21">
        <v>1976</v>
      </c>
      <c r="H143" s="21">
        <v>1865.5</v>
      </c>
      <c r="I143" s="21">
        <v>31877.57</v>
      </c>
      <c r="J143" s="23">
        <v>24853.35</v>
      </c>
      <c r="K143" s="11" t="s">
        <v>1383</v>
      </c>
    </row>
    <row r="144" spans="1:11" s="70" customFormat="1">
      <c r="A144" s="4" t="s">
        <v>278</v>
      </c>
      <c r="B144" s="5" t="s">
        <v>279</v>
      </c>
      <c r="C144" s="5" t="s">
        <v>277</v>
      </c>
      <c r="D144" s="7" t="s">
        <v>39</v>
      </c>
      <c r="E144" s="6">
        <v>55000</v>
      </c>
      <c r="F144" s="6">
        <v>2559.6799999999998</v>
      </c>
      <c r="G144" s="6">
        <v>1672</v>
      </c>
      <c r="H144" s="6">
        <v>1578.5</v>
      </c>
      <c r="I144" s="6">
        <v>6126.8799999999974</v>
      </c>
      <c r="J144" s="23">
        <v>43062.94</v>
      </c>
      <c r="K144" s="11" t="s">
        <v>1383</v>
      </c>
    </row>
    <row r="145" spans="1:11" s="70" customFormat="1">
      <c r="A145" s="4" t="s">
        <v>2713</v>
      </c>
      <c r="B145" s="5" t="s">
        <v>360</v>
      </c>
      <c r="C145" s="5" t="s">
        <v>277</v>
      </c>
      <c r="D145" s="7" t="s">
        <v>11</v>
      </c>
      <c r="E145" s="21">
        <v>35000</v>
      </c>
      <c r="F145" s="21"/>
      <c r="G145" s="21">
        <v>1064</v>
      </c>
      <c r="H145" s="21">
        <v>1004.5</v>
      </c>
      <c r="I145" s="21">
        <v>25</v>
      </c>
      <c r="J145" s="23">
        <v>32906.5</v>
      </c>
      <c r="K145" s="11" t="s">
        <v>1382</v>
      </c>
    </row>
    <row r="146" spans="1:11" s="70" customFormat="1">
      <c r="A146" s="4" t="s">
        <v>600</v>
      </c>
      <c r="B146" s="5" t="s">
        <v>10</v>
      </c>
      <c r="C146" s="5" t="s">
        <v>277</v>
      </c>
      <c r="D146" s="7" t="s">
        <v>1741</v>
      </c>
      <c r="E146" s="21">
        <v>35000</v>
      </c>
      <c r="F146" s="21"/>
      <c r="G146" s="21">
        <v>1064</v>
      </c>
      <c r="H146" s="21">
        <v>1004.5</v>
      </c>
      <c r="I146" s="21">
        <v>22806.47</v>
      </c>
      <c r="J146" s="23">
        <v>10125.030000000001</v>
      </c>
      <c r="K146" s="11" t="s">
        <v>1383</v>
      </c>
    </row>
    <row r="147" spans="1:11" s="70" customFormat="1">
      <c r="A147" s="4" t="s">
        <v>282</v>
      </c>
      <c r="B147" s="5" t="s">
        <v>360</v>
      </c>
      <c r="C147" s="5" t="s">
        <v>277</v>
      </c>
      <c r="D147" s="7" t="s">
        <v>11</v>
      </c>
      <c r="E147" s="21">
        <v>27000</v>
      </c>
      <c r="F147" s="21"/>
      <c r="G147" s="21">
        <v>820.8</v>
      </c>
      <c r="H147" s="21">
        <v>774.9</v>
      </c>
      <c r="I147" s="21">
        <v>18563.46</v>
      </c>
      <c r="J147" s="23">
        <v>6840.84</v>
      </c>
      <c r="K147" s="11" t="s">
        <v>1382</v>
      </c>
    </row>
    <row r="148" spans="1:11" s="70" customFormat="1">
      <c r="A148" s="4" t="s">
        <v>2559</v>
      </c>
      <c r="B148" s="5" t="s">
        <v>42</v>
      </c>
      <c r="C148" s="5" t="s">
        <v>277</v>
      </c>
      <c r="D148" s="7" t="s">
        <v>1741</v>
      </c>
      <c r="E148" s="21">
        <v>20000</v>
      </c>
      <c r="F148" s="21"/>
      <c r="G148" s="21">
        <v>608</v>
      </c>
      <c r="H148" s="21">
        <v>574</v>
      </c>
      <c r="I148" s="21">
        <v>25</v>
      </c>
      <c r="J148" s="23">
        <v>18793</v>
      </c>
      <c r="K148" s="11" t="s">
        <v>1382</v>
      </c>
    </row>
    <row r="149" spans="1:11" s="70" customFormat="1" ht="25.5">
      <c r="A149" s="4" t="s">
        <v>212</v>
      </c>
      <c r="B149" s="5" t="s">
        <v>15</v>
      </c>
      <c r="C149" s="5" t="s">
        <v>1734</v>
      </c>
      <c r="D149" s="7" t="s">
        <v>11</v>
      </c>
      <c r="E149" s="6">
        <v>31500</v>
      </c>
      <c r="F149" s="6"/>
      <c r="G149" s="6">
        <v>957.6</v>
      </c>
      <c r="H149" s="6">
        <v>904.05</v>
      </c>
      <c r="I149" s="6">
        <v>3481.0000000000036</v>
      </c>
      <c r="J149" s="23">
        <v>26157.35</v>
      </c>
      <c r="K149" s="11" t="s">
        <v>1382</v>
      </c>
    </row>
    <row r="150" spans="1:11" s="70" customFormat="1" ht="25.5">
      <c r="A150" s="4" t="s">
        <v>213</v>
      </c>
      <c r="B150" s="5" t="s">
        <v>10</v>
      </c>
      <c r="C150" s="5" t="s">
        <v>1734</v>
      </c>
      <c r="D150" s="7" t="s">
        <v>39</v>
      </c>
      <c r="E150" s="6">
        <v>26250</v>
      </c>
      <c r="F150" s="6"/>
      <c r="G150" s="6">
        <v>798</v>
      </c>
      <c r="H150" s="6">
        <v>753.38</v>
      </c>
      <c r="I150" s="6">
        <v>5954.3099999999977</v>
      </c>
      <c r="J150" s="23">
        <v>18744.310000000001</v>
      </c>
      <c r="K150" s="11" t="s">
        <v>1383</v>
      </c>
    </row>
    <row r="151" spans="1:11" s="70" customFormat="1" ht="25.5">
      <c r="A151" s="4" t="s">
        <v>217</v>
      </c>
      <c r="B151" s="5" t="s">
        <v>15</v>
      </c>
      <c r="C151" s="5" t="s">
        <v>1734</v>
      </c>
      <c r="D151" s="7" t="s">
        <v>11</v>
      </c>
      <c r="E151" s="21">
        <v>26250</v>
      </c>
      <c r="F151" s="21"/>
      <c r="G151" s="21">
        <v>798</v>
      </c>
      <c r="H151" s="21">
        <v>753.38</v>
      </c>
      <c r="I151" s="21">
        <v>16731.3</v>
      </c>
      <c r="J151" s="23">
        <v>7967.32</v>
      </c>
      <c r="K151" s="11" t="s">
        <v>1382</v>
      </c>
    </row>
    <row r="152" spans="1:11" s="70" customFormat="1" ht="25.5">
      <c r="A152" s="4" t="s">
        <v>218</v>
      </c>
      <c r="B152" s="5" t="s">
        <v>42</v>
      </c>
      <c r="C152" s="5" t="s">
        <v>1734</v>
      </c>
      <c r="D152" s="7" t="s">
        <v>39</v>
      </c>
      <c r="E152" s="21">
        <v>25000</v>
      </c>
      <c r="F152" s="21"/>
      <c r="G152" s="21">
        <v>760</v>
      </c>
      <c r="H152" s="21">
        <v>717.5</v>
      </c>
      <c r="I152" s="21">
        <v>16308.3</v>
      </c>
      <c r="J152" s="23">
        <v>7214.2</v>
      </c>
      <c r="K152" s="11" t="s">
        <v>1382</v>
      </c>
    </row>
    <row r="153" spans="1:11" s="70" customFormat="1" ht="25.5">
      <c r="A153" s="4" t="s">
        <v>215</v>
      </c>
      <c r="B153" s="5" t="s">
        <v>42</v>
      </c>
      <c r="C153" s="5" t="s">
        <v>1734</v>
      </c>
      <c r="D153" s="7" t="s">
        <v>1741</v>
      </c>
      <c r="E153" s="21">
        <v>22050</v>
      </c>
      <c r="F153" s="21"/>
      <c r="G153" s="21">
        <v>670.32</v>
      </c>
      <c r="H153" s="21">
        <v>632.84</v>
      </c>
      <c r="I153" s="21">
        <v>16071.060000000001</v>
      </c>
      <c r="J153" s="23">
        <v>4675.78</v>
      </c>
      <c r="K153" s="11" t="s">
        <v>1382</v>
      </c>
    </row>
    <row r="154" spans="1:11" s="70" customFormat="1" ht="25.5">
      <c r="A154" s="4" t="s">
        <v>219</v>
      </c>
      <c r="B154" s="5" t="s">
        <v>42</v>
      </c>
      <c r="C154" s="5" t="s">
        <v>1734</v>
      </c>
      <c r="D154" s="7" t="s">
        <v>1741</v>
      </c>
      <c r="E154" s="21">
        <v>22050</v>
      </c>
      <c r="F154" s="21"/>
      <c r="G154" s="21">
        <v>670.32</v>
      </c>
      <c r="H154" s="21">
        <v>632.84</v>
      </c>
      <c r="I154" s="21">
        <v>13939.51</v>
      </c>
      <c r="J154" s="23">
        <v>6807.33</v>
      </c>
      <c r="K154" s="11" t="s">
        <v>1382</v>
      </c>
    </row>
    <row r="155" spans="1:11" s="70" customFormat="1" ht="25.5">
      <c r="A155" s="4" t="s">
        <v>3282</v>
      </c>
      <c r="B155" s="5" t="s">
        <v>214</v>
      </c>
      <c r="C155" s="5" t="s">
        <v>1734</v>
      </c>
      <c r="D155" s="7" t="s">
        <v>1741</v>
      </c>
      <c r="E155" s="21">
        <v>22000</v>
      </c>
      <c r="F155" s="21"/>
      <c r="G155" s="21">
        <v>668.8</v>
      </c>
      <c r="H155" s="21">
        <v>631.4</v>
      </c>
      <c r="I155" s="21">
        <v>25</v>
      </c>
      <c r="J155" s="23">
        <v>20674.8</v>
      </c>
      <c r="K155" s="11" t="s">
        <v>1382</v>
      </c>
    </row>
    <row r="156" spans="1:11" s="70" customFormat="1">
      <c r="A156" s="4" t="s">
        <v>2658</v>
      </c>
      <c r="B156" s="5" t="s">
        <v>30</v>
      </c>
      <c r="C156" s="5" t="s">
        <v>261</v>
      </c>
      <c r="D156" s="7" t="s">
        <v>1741</v>
      </c>
      <c r="E156" s="21">
        <v>36000</v>
      </c>
      <c r="F156" s="21"/>
      <c r="G156" s="21">
        <v>1094.4000000000001</v>
      </c>
      <c r="H156" s="21">
        <v>1033.2</v>
      </c>
      <c r="I156" s="21">
        <v>4611</v>
      </c>
      <c r="J156" s="23">
        <v>29261.4</v>
      </c>
      <c r="K156" s="11" t="s">
        <v>1382</v>
      </c>
    </row>
    <row r="157" spans="1:11" s="70" customFormat="1">
      <c r="A157" s="4" t="s">
        <v>1513</v>
      </c>
      <c r="B157" s="5" t="s">
        <v>30</v>
      </c>
      <c r="C157" s="5" t="s">
        <v>261</v>
      </c>
      <c r="D157" s="7" t="s">
        <v>1741</v>
      </c>
      <c r="E157" s="6">
        <v>36000</v>
      </c>
      <c r="F157" s="6"/>
      <c r="G157" s="6">
        <v>1094.4000000000001</v>
      </c>
      <c r="H157" s="6">
        <v>1033.2</v>
      </c>
      <c r="I157" s="6">
        <v>25</v>
      </c>
      <c r="J157" s="23">
        <v>33847.4</v>
      </c>
      <c r="K157" s="11" t="s">
        <v>1382</v>
      </c>
    </row>
    <row r="158" spans="1:11" s="70" customFormat="1">
      <c r="A158" s="4" t="s">
        <v>1014</v>
      </c>
      <c r="B158" s="5" t="s">
        <v>120</v>
      </c>
      <c r="C158" s="5" t="s">
        <v>261</v>
      </c>
      <c r="D158" s="7" t="s">
        <v>1741</v>
      </c>
      <c r="E158" s="6">
        <v>35000</v>
      </c>
      <c r="F158" s="6"/>
      <c r="G158" s="6">
        <v>1064</v>
      </c>
      <c r="H158" s="6">
        <v>1004.5</v>
      </c>
      <c r="I158" s="6">
        <v>11713.41</v>
      </c>
      <c r="J158" s="23">
        <v>21218.09</v>
      </c>
      <c r="K158" s="11" t="s">
        <v>1382</v>
      </c>
    </row>
    <row r="159" spans="1:11" s="70" customFormat="1">
      <c r="A159" s="4" t="s">
        <v>1016</v>
      </c>
      <c r="B159" s="5" t="s">
        <v>169</v>
      </c>
      <c r="C159" s="5" t="s">
        <v>261</v>
      </c>
      <c r="D159" s="7" t="s">
        <v>1741</v>
      </c>
      <c r="E159" s="21">
        <v>31600</v>
      </c>
      <c r="F159" s="21"/>
      <c r="G159" s="21">
        <v>960.64</v>
      </c>
      <c r="H159" s="21">
        <v>906.92</v>
      </c>
      <c r="I159" s="21">
        <v>25.000000000003638</v>
      </c>
      <c r="J159" s="23">
        <v>29707.439999999999</v>
      </c>
      <c r="K159" s="11" t="s">
        <v>1383</v>
      </c>
    </row>
    <row r="160" spans="1:11" s="70" customFormat="1">
      <c r="A160" s="4" t="s">
        <v>1020</v>
      </c>
      <c r="B160" s="5" t="s">
        <v>10</v>
      </c>
      <c r="C160" s="5" t="s">
        <v>261</v>
      </c>
      <c r="D160" s="7" t="s">
        <v>1741</v>
      </c>
      <c r="E160" s="21">
        <v>24000</v>
      </c>
      <c r="F160" s="21"/>
      <c r="G160" s="21">
        <v>729.6</v>
      </c>
      <c r="H160" s="21">
        <v>688.8</v>
      </c>
      <c r="I160" s="21">
        <v>7773.2800000000025</v>
      </c>
      <c r="J160" s="23">
        <v>14808.32</v>
      </c>
      <c r="K160" s="11" t="s">
        <v>1383</v>
      </c>
    </row>
    <row r="161" spans="1:11" s="70" customFormat="1">
      <c r="A161" s="4" t="s">
        <v>1388</v>
      </c>
      <c r="B161" s="5" t="s">
        <v>27</v>
      </c>
      <c r="C161" s="5" t="s">
        <v>261</v>
      </c>
      <c r="D161" s="7" t="s">
        <v>1741</v>
      </c>
      <c r="E161" s="21">
        <v>16500</v>
      </c>
      <c r="F161" s="21"/>
      <c r="G161" s="21">
        <v>501.6</v>
      </c>
      <c r="H161" s="21">
        <v>473.55</v>
      </c>
      <c r="I161" s="21">
        <v>25</v>
      </c>
      <c r="J161" s="23">
        <v>15499.85</v>
      </c>
      <c r="K161" s="11" t="s">
        <v>1382</v>
      </c>
    </row>
    <row r="162" spans="1:11" s="70" customFormat="1">
      <c r="A162" s="4" t="s">
        <v>1387</v>
      </c>
      <c r="B162" s="5" t="s">
        <v>8</v>
      </c>
      <c r="C162" s="5" t="s">
        <v>261</v>
      </c>
      <c r="D162" s="7" t="s">
        <v>1741</v>
      </c>
      <c r="E162" s="6">
        <v>16000</v>
      </c>
      <c r="F162" s="6"/>
      <c r="G162" s="6">
        <v>486.4</v>
      </c>
      <c r="H162" s="6">
        <v>459.2</v>
      </c>
      <c r="I162" s="6">
        <v>3071</v>
      </c>
      <c r="J162" s="23">
        <v>11983.4</v>
      </c>
      <c r="K162" s="11" t="s">
        <v>1382</v>
      </c>
    </row>
    <row r="163" spans="1:11" s="70" customFormat="1">
      <c r="A163" s="4" t="s">
        <v>1394</v>
      </c>
      <c r="B163" s="5" t="s">
        <v>402</v>
      </c>
      <c r="C163" s="5" t="s">
        <v>261</v>
      </c>
      <c r="D163" s="7" t="s">
        <v>1741</v>
      </c>
      <c r="E163" s="6">
        <v>15000</v>
      </c>
      <c r="F163" s="6"/>
      <c r="G163" s="6">
        <v>456</v>
      </c>
      <c r="H163" s="6">
        <v>430.5</v>
      </c>
      <c r="I163" s="6">
        <v>25</v>
      </c>
      <c r="J163" s="23">
        <v>14088.5</v>
      </c>
      <c r="K163" s="11" t="s">
        <v>1382</v>
      </c>
    </row>
    <row r="164" spans="1:11" s="70" customFormat="1">
      <c r="A164" s="4" t="s">
        <v>595</v>
      </c>
      <c r="B164" s="5" t="s">
        <v>596</v>
      </c>
      <c r="C164" s="5" t="s">
        <v>591</v>
      </c>
      <c r="D164" s="7" t="s">
        <v>39</v>
      </c>
      <c r="E164" s="21">
        <v>50000</v>
      </c>
      <c r="F164" s="21">
        <v>1854</v>
      </c>
      <c r="G164" s="21">
        <v>1520</v>
      </c>
      <c r="H164" s="21">
        <v>1435</v>
      </c>
      <c r="I164" s="21">
        <v>5105</v>
      </c>
      <c r="J164" s="23">
        <v>40086</v>
      </c>
      <c r="K164" s="11" t="s">
        <v>1382</v>
      </c>
    </row>
    <row r="165" spans="1:11" s="70" customFormat="1">
      <c r="A165" s="4" t="s">
        <v>922</v>
      </c>
      <c r="B165" s="5" t="s">
        <v>256</v>
      </c>
      <c r="C165" s="5" t="s">
        <v>591</v>
      </c>
      <c r="D165" s="7" t="s">
        <v>11</v>
      </c>
      <c r="E165" s="21">
        <v>50000</v>
      </c>
      <c r="F165" s="21">
        <v>1627.13</v>
      </c>
      <c r="G165" s="21">
        <v>1520</v>
      </c>
      <c r="H165" s="21">
        <v>1435</v>
      </c>
      <c r="I165" s="21">
        <v>5183.4500000000044</v>
      </c>
      <c r="J165" s="23">
        <v>40234.42</v>
      </c>
      <c r="K165" s="11" t="s">
        <v>1382</v>
      </c>
    </row>
    <row r="166" spans="1:11" s="70" customFormat="1">
      <c r="A166" s="4" t="s">
        <v>594</v>
      </c>
      <c r="B166" s="5" t="s">
        <v>132</v>
      </c>
      <c r="C166" s="5" t="s">
        <v>591</v>
      </c>
      <c r="D166" s="7" t="s">
        <v>1741</v>
      </c>
      <c r="E166" s="6">
        <v>30000</v>
      </c>
      <c r="F166" s="6"/>
      <c r="G166" s="6">
        <v>912</v>
      </c>
      <c r="H166" s="6">
        <v>861</v>
      </c>
      <c r="I166" s="6">
        <v>13580.71</v>
      </c>
      <c r="J166" s="23">
        <v>14646.29</v>
      </c>
      <c r="K166" s="11" t="s">
        <v>1382</v>
      </c>
    </row>
    <row r="167" spans="1:11" s="70" customFormat="1">
      <c r="A167" s="4" t="s">
        <v>889</v>
      </c>
      <c r="B167" s="5" t="s">
        <v>598</v>
      </c>
      <c r="C167" s="5" t="s">
        <v>591</v>
      </c>
      <c r="D167" s="7" t="s">
        <v>1741</v>
      </c>
      <c r="E167" s="21">
        <v>30000</v>
      </c>
      <c r="F167" s="21"/>
      <c r="G167" s="21">
        <v>912</v>
      </c>
      <c r="H167" s="21">
        <v>861</v>
      </c>
      <c r="I167" s="21">
        <v>25</v>
      </c>
      <c r="J167" s="23">
        <v>28202</v>
      </c>
      <c r="K167" s="11" t="s">
        <v>1382</v>
      </c>
    </row>
    <row r="168" spans="1:11" s="70" customFormat="1">
      <c r="A168" s="4" t="s">
        <v>904</v>
      </c>
      <c r="B168" s="5" t="s">
        <v>132</v>
      </c>
      <c r="C168" s="5" t="s">
        <v>591</v>
      </c>
      <c r="D168" s="7" t="s">
        <v>1741</v>
      </c>
      <c r="E168" s="21">
        <v>30000</v>
      </c>
      <c r="F168" s="21"/>
      <c r="G168" s="21">
        <v>912</v>
      </c>
      <c r="H168" s="21">
        <v>861</v>
      </c>
      <c r="I168" s="21">
        <v>3571</v>
      </c>
      <c r="J168" s="23">
        <v>24656</v>
      </c>
      <c r="K168" s="11" t="s">
        <v>1382</v>
      </c>
    </row>
    <row r="169" spans="1:11" s="70" customFormat="1">
      <c r="A169" s="4" t="s">
        <v>1520</v>
      </c>
      <c r="B169" s="5" t="s">
        <v>1521</v>
      </c>
      <c r="C169" s="5" t="s">
        <v>591</v>
      </c>
      <c r="D169" s="7" t="s">
        <v>11</v>
      </c>
      <c r="E169" s="21">
        <v>30000</v>
      </c>
      <c r="F169" s="21"/>
      <c r="G169" s="21">
        <v>912</v>
      </c>
      <c r="H169" s="21">
        <v>861</v>
      </c>
      <c r="I169" s="21">
        <v>6083.4500000000007</v>
      </c>
      <c r="J169" s="23">
        <v>22143.55</v>
      </c>
      <c r="K169" s="11" t="s">
        <v>1382</v>
      </c>
    </row>
    <row r="170" spans="1:11" s="70" customFormat="1">
      <c r="A170" s="4" t="s">
        <v>890</v>
      </c>
      <c r="B170" s="5" t="s">
        <v>598</v>
      </c>
      <c r="C170" s="5" t="s">
        <v>591</v>
      </c>
      <c r="D170" s="7" t="s">
        <v>1741</v>
      </c>
      <c r="E170" s="21">
        <v>30000</v>
      </c>
      <c r="F170" s="21"/>
      <c r="G170" s="21">
        <v>912</v>
      </c>
      <c r="H170" s="21">
        <v>861</v>
      </c>
      <c r="I170" s="21">
        <v>25</v>
      </c>
      <c r="J170" s="23">
        <v>28202</v>
      </c>
      <c r="K170" s="11" t="s">
        <v>1382</v>
      </c>
    </row>
    <row r="171" spans="1:11" s="70" customFormat="1">
      <c r="A171" s="4" t="s">
        <v>662</v>
      </c>
      <c r="B171" s="5" t="s">
        <v>132</v>
      </c>
      <c r="C171" s="5" t="s">
        <v>591</v>
      </c>
      <c r="D171" s="7" t="s">
        <v>1741</v>
      </c>
      <c r="E171" s="21">
        <v>30000</v>
      </c>
      <c r="F171" s="21"/>
      <c r="G171" s="21">
        <v>912</v>
      </c>
      <c r="H171" s="21">
        <v>861</v>
      </c>
      <c r="I171" s="21">
        <v>16670.82</v>
      </c>
      <c r="J171" s="23">
        <v>11556.18</v>
      </c>
      <c r="K171" s="11" t="s">
        <v>1382</v>
      </c>
    </row>
    <row r="172" spans="1:11" s="70" customFormat="1">
      <c r="A172" s="4" t="s">
        <v>597</v>
      </c>
      <c r="B172" s="5" t="s">
        <v>598</v>
      </c>
      <c r="C172" s="5" t="s">
        <v>591</v>
      </c>
      <c r="D172" s="7" t="s">
        <v>39</v>
      </c>
      <c r="E172" s="21">
        <v>30000</v>
      </c>
      <c r="F172" s="21"/>
      <c r="G172" s="21">
        <v>912</v>
      </c>
      <c r="H172" s="21">
        <v>861</v>
      </c>
      <c r="I172" s="21">
        <v>21497.86</v>
      </c>
      <c r="J172" s="23">
        <v>6729.14</v>
      </c>
      <c r="K172" s="11" t="s">
        <v>1382</v>
      </c>
    </row>
    <row r="173" spans="1:11" s="70" customFormat="1">
      <c r="A173" s="4" t="s">
        <v>599</v>
      </c>
      <c r="B173" s="5" t="s">
        <v>132</v>
      </c>
      <c r="C173" s="5" t="s">
        <v>591</v>
      </c>
      <c r="D173" s="7" t="s">
        <v>1741</v>
      </c>
      <c r="E173" s="21">
        <v>30000</v>
      </c>
      <c r="F173" s="21"/>
      <c r="G173" s="21">
        <v>912</v>
      </c>
      <c r="H173" s="21">
        <v>861</v>
      </c>
      <c r="I173" s="21">
        <v>19860.059999999998</v>
      </c>
      <c r="J173" s="23">
        <v>8366.94</v>
      </c>
      <c r="K173" s="11" t="s">
        <v>1382</v>
      </c>
    </row>
    <row r="174" spans="1:11" s="70" customFormat="1">
      <c r="A174" s="4" t="s">
        <v>1688</v>
      </c>
      <c r="B174" s="5" t="s">
        <v>598</v>
      </c>
      <c r="C174" s="5" t="s">
        <v>591</v>
      </c>
      <c r="D174" s="7" t="s">
        <v>1741</v>
      </c>
      <c r="E174" s="21">
        <v>25000</v>
      </c>
      <c r="F174" s="21"/>
      <c r="G174" s="21">
        <v>760</v>
      </c>
      <c r="H174" s="21">
        <v>717.5</v>
      </c>
      <c r="I174" s="21">
        <v>12341</v>
      </c>
      <c r="J174" s="23">
        <v>11181.5</v>
      </c>
      <c r="K174" s="11" t="s">
        <v>1382</v>
      </c>
    </row>
    <row r="175" spans="1:11" s="70" customFormat="1">
      <c r="A175" s="4" t="s">
        <v>2560</v>
      </c>
      <c r="B175" s="5" t="s">
        <v>598</v>
      </c>
      <c r="C175" s="5" t="s">
        <v>591</v>
      </c>
      <c r="D175" s="7" t="s">
        <v>1741</v>
      </c>
      <c r="E175" s="21">
        <v>24000</v>
      </c>
      <c r="F175" s="21"/>
      <c r="G175" s="21">
        <v>729.6</v>
      </c>
      <c r="H175" s="21">
        <v>688.8</v>
      </c>
      <c r="I175" s="21">
        <v>25.000000000003638</v>
      </c>
      <c r="J175" s="23">
        <v>22556.6</v>
      </c>
      <c r="K175" s="11" t="s">
        <v>1382</v>
      </c>
    </row>
    <row r="176" spans="1:11" s="70" customFormat="1">
      <c r="A176" s="4" t="s">
        <v>1680</v>
      </c>
      <c r="B176" s="5" t="s">
        <v>132</v>
      </c>
      <c r="C176" s="5" t="s">
        <v>591</v>
      </c>
      <c r="D176" s="7" t="s">
        <v>1741</v>
      </c>
      <c r="E176" s="6">
        <v>24000</v>
      </c>
      <c r="F176" s="6"/>
      <c r="G176" s="6">
        <v>729.6</v>
      </c>
      <c r="H176" s="6">
        <v>688.8</v>
      </c>
      <c r="I176" s="6">
        <v>25.000000000003638</v>
      </c>
      <c r="J176" s="23">
        <v>22556.6</v>
      </c>
      <c r="K176" s="11" t="s">
        <v>1382</v>
      </c>
    </row>
    <row r="177" spans="1:11" s="70" customFormat="1">
      <c r="A177" s="4" t="s">
        <v>2857</v>
      </c>
      <c r="B177" s="5" t="s">
        <v>598</v>
      </c>
      <c r="C177" s="5" t="s">
        <v>591</v>
      </c>
      <c r="D177" s="7" t="s">
        <v>1741</v>
      </c>
      <c r="E177" s="6">
        <v>24000</v>
      </c>
      <c r="F177" s="6"/>
      <c r="G177" s="6">
        <v>729.6</v>
      </c>
      <c r="H177" s="6">
        <v>688.8</v>
      </c>
      <c r="I177" s="6">
        <v>25.000000000003638</v>
      </c>
      <c r="J177" s="23">
        <v>22556.6</v>
      </c>
      <c r="K177" s="11" t="s">
        <v>1382</v>
      </c>
    </row>
    <row r="178" spans="1:11" s="70" customFormat="1">
      <c r="A178" s="4" t="s">
        <v>571</v>
      </c>
      <c r="B178" s="5" t="s">
        <v>30</v>
      </c>
      <c r="C178" s="5" t="s">
        <v>572</v>
      </c>
      <c r="D178" s="7" t="s">
        <v>1741</v>
      </c>
      <c r="E178" s="21">
        <v>45000</v>
      </c>
      <c r="F178" s="21">
        <v>1148.33</v>
      </c>
      <c r="G178" s="21">
        <v>1368</v>
      </c>
      <c r="H178" s="21">
        <v>1291.5</v>
      </c>
      <c r="I178" s="21">
        <v>29614.729999999996</v>
      </c>
      <c r="J178" s="23">
        <v>11577.44</v>
      </c>
      <c r="K178" s="11" t="s">
        <v>1382</v>
      </c>
    </row>
    <row r="179" spans="1:11" s="70" customFormat="1">
      <c r="A179" s="4" t="s">
        <v>1823</v>
      </c>
      <c r="B179" s="5" t="s">
        <v>120</v>
      </c>
      <c r="C179" s="5" t="s">
        <v>572</v>
      </c>
      <c r="D179" s="7" t="s">
        <v>1741</v>
      </c>
      <c r="E179" s="21">
        <v>36000</v>
      </c>
      <c r="F179" s="21"/>
      <c r="G179" s="21">
        <v>1094.4000000000001</v>
      </c>
      <c r="H179" s="21">
        <v>1033.2</v>
      </c>
      <c r="I179" s="21">
        <v>3731</v>
      </c>
      <c r="J179" s="23">
        <v>30141.4</v>
      </c>
      <c r="K179" s="11" t="s">
        <v>1382</v>
      </c>
    </row>
    <row r="180" spans="1:11" s="70" customFormat="1">
      <c r="A180" s="4" t="s">
        <v>573</v>
      </c>
      <c r="B180" s="5" t="s">
        <v>574</v>
      </c>
      <c r="C180" s="5" t="s">
        <v>572</v>
      </c>
      <c r="D180" s="7" t="s">
        <v>1741</v>
      </c>
      <c r="E180" s="6">
        <v>35000</v>
      </c>
      <c r="F180" s="6"/>
      <c r="G180" s="6">
        <v>1064</v>
      </c>
      <c r="H180" s="6">
        <v>1004.5</v>
      </c>
      <c r="I180" s="6">
        <v>23052.02</v>
      </c>
      <c r="J180" s="23">
        <v>9879.48</v>
      </c>
      <c r="K180" s="11" t="s">
        <v>1382</v>
      </c>
    </row>
    <row r="181" spans="1:11" s="70" customFormat="1">
      <c r="A181" s="4" t="s">
        <v>575</v>
      </c>
      <c r="B181" s="8" t="s">
        <v>378</v>
      </c>
      <c r="C181" s="7" t="s">
        <v>572</v>
      </c>
      <c r="D181" s="7" t="s">
        <v>39</v>
      </c>
      <c r="E181" s="21">
        <v>25000</v>
      </c>
      <c r="F181" s="21"/>
      <c r="G181" s="21">
        <v>760</v>
      </c>
      <c r="H181" s="21">
        <v>717.5</v>
      </c>
      <c r="I181" s="21">
        <v>16655.64</v>
      </c>
      <c r="J181" s="23">
        <v>6866.86</v>
      </c>
      <c r="K181" s="11" t="s">
        <v>1382</v>
      </c>
    </row>
    <row r="182" spans="1:11" s="70" customFormat="1">
      <c r="A182" s="4" t="s">
        <v>1066</v>
      </c>
      <c r="B182" s="8" t="s">
        <v>402</v>
      </c>
      <c r="C182" s="7" t="s">
        <v>572</v>
      </c>
      <c r="D182" s="7" t="s">
        <v>1741</v>
      </c>
      <c r="E182" s="21">
        <v>20000</v>
      </c>
      <c r="F182" s="21"/>
      <c r="G182" s="21">
        <v>608</v>
      </c>
      <c r="H182" s="21">
        <v>574</v>
      </c>
      <c r="I182" s="21">
        <v>1537.4500000000007</v>
      </c>
      <c r="J182" s="23">
        <v>17280.55</v>
      </c>
      <c r="K182" s="11" t="s">
        <v>1382</v>
      </c>
    </row>
    <row r="183" spans="1:11" s="70" customFormat="1">
      <c r="A183" s="4" t="s">
        <v>1075</v>
      </c>
      <c r="B183" s="8" t="s">
        <v>402</v>
      </c>
      <c r="C183" s="7" t="s">
        <v>572</v>
      </c>
      <c r="D183" s="7" t="s">
        <v>1741</v>
      </c>
      <c r="E183" s="21">
        <v>20000</v>
      </c>
      <c r="F183" s="21"/>
      <c r="G183" s="21">
        <v>608</v>
      </c>
      <c r="H183" s="21">
        <v>574</v>
      </c>
      <c r="I183" s="21">
        <v>25</v>
      </c>
      <c r="J183" s="23">
        <v>18793</v>
      </c>
      <c r="K183" s="11" t="s">
        <v>1382</v>
      </c>
    </row>
    <row r="184" spans="1:11" s="70" customFormat="1">
      <c r="A184" s="4" t="s">
        <v>593</v>
      </c>
      <c r="B184" s="8" t="s">
        <v>2708</v>
      </c>
      <c r="C184" s="7" t="s">
        <v>576</v>
      </c>
      <c r="D184" s="7" t="s">
        <v>11</v>
      </c>
      <c r="E184" s="21">
        <v>35000</v>
      </c>
      <c r="F184" s="21"/>
      <c r="G184" s="21">
        <v>1064</v>
      </c>
      <c r="H184" s="21">
        <v>1004.5</v>
      </c>
      <c r="I184" s="21">
        <v>15947.259999999998</v>
      </c>
      <c r="J184" s="23">
        <v>16984.240000000002</v>
      </c>
      <c r="K184" s="11" t="s">
        <v>1382</v>
      </c>
    </row>
    <row r="185" spans="1:11" s="70" customFormat="1">
      <c r="A185" s="4" t="s">
        <v>586</v>
      </c>
      <c r="B185" s="8" t="s">
        <v>402</v>
      </c>
      <c r="C185" s="7" t="s">
        <v>576</v>
      </c>
      <c r="D185" s="7" t="s">
        <v>39</v>
      </c>
      <c r="E185" s="21">
        <v>25000</v>
      </c>
      <c r="F185" s="21"/>
      <c r="G185" s="21">
        <v>760</v>
      </c>
      <c r="H185" s="21">
        <v>717.5</v>
      </c>
      <c r="I185" s="21">
        <v>11878.61</v>
      </c>
      <c r="J185" s="23">
        <v>11643.89</v>
      </c>
      <c r="K185" s="11" t="s">
        <v>1382</v>
      </c>
    </row>
    <row r="186" spans="1:11" s="70" customFormat="1">
      <c r="A186" s="4" t="s">
        <v>587</v>
      </c>
      <c r="B186" s="8" t="s">
        <v>127</v>
      </c>
      <c r="C186" s="7" t="s">
        <v>576</v>
      </c>
      <c r="D186" s="7" t="s">
        <v>39</v>
      </c>
      <c r="E186" s="21">
        <v>22000</v>
      </c>
      <c r="F186" s="21"/>
      <c r="G186" s="21">
        <v>668.8</v>
      </c>
      <c r="H186" s="21">
        <v>631.4</v>
      </c>
      <c r="I186" s="21">
        <v>7808.58</v>
      </c>
      <c r="J186" s="23">
        <v>12891.22</v>
      </c>
      <c r="K186" s="11" t="s">
        <v>1382</v>
      </c>
    </row>
    <row r="187" spans="1:11" s="70" customFormat="1">
      <c r="A187" s="4" t="s">
        <v>589</v>
      </c>
      <c r="B187" s="8" t="s">
        <v>127</v>
      </c>
      <c r="C187" s="7" t="s">
        <v>576</v>
      </c>
      <c r="D187" s="7" t="s">
        <v>1741</v>
      </c>
      <c r="E187" s="21">
        <v>22000</v>
      </c>
      <c r="F187" s="21"/>
      <c r="G187" s="21">
        <v>668.8</v>
      </c>
      <c r="H187" s="21">
        <v>631.4</v>
      </c>
      <c r="I187" s="21">
        <v>1071</v>
      </c>
      <c r="J187" s="23">
        <v>19628.8</v>
      </c>
      <c r="K187" s="11" t="s">
        <v>1382</v>
      </c>
    </row>
    <row r="188" spans="1:11" s="70" customFormat="1">
      <c r="A188" s="4" t="s">
        <v>590</v>
      </c>
      <c r="B188" s="8" t="s">
        <v>8</v>
      </c>
      <c r="C188" s="7" t="s">
        <v>576</v>
      </c>
      <c r="D188" s="7" t="s">
        <v>39</v>
      </c>
      <c r="E188" s="21">
        <v>22000</v>
      </c>
      <c r="F188" s="21"/>
      <c r="G188" s="21">
        <v>668.8</v>
      </c>
      <c r="H188" s="21">
        <v>631.4</v>
      </c>
      <c r="I188" s="21">
        <v>14424.289999999999</v>
      </c>
      <c r="J188" s="23">
        <v>6275.51</v>
      </c>
      <c r="K188" s="11" t="s">
        <v>1382</v>
      </c>
    </row>
    <row r="189" spans="1:11" s="70" customFormat="1">
      <c r="A189" s="4" t="s">
        <v>1073</v>
      </c>
      <c r="B189" s="8" t="s">
        <v>8</v>
      </c>
      <c r="C189" s="7" t="s">
        <v>576</v>
      </c>
      <c r="D189" s="7" t="s">
        <v>1741</v>
      </c>
      <c r="E189" s="21">
        <v>20000</v>
      </c>
      <c r="F189" s="21"/>
      <c r="G189" s="21">
        <v>608</v>
      </c>
      <c r="H189" s="21">
        <v>574</v>
      </c>
      <c r="I189" s="21">
        <v>11863.869999999999</v>
      </c>
      <c r="J189" s="23">
        <v>6954.13</v>
      </c>
      <c r="K189" s="11" t="s">
        <v>1383</v>
      </c>
    </row>
    <row r="190" spans="1:11" s="70" customFormat="1">
      <c r="A190" s="4" t="s">
        <v>579</v>
      </c>
      <c r="B190" s="8" t="s">
        <v>8</v>
      </c>
      <c r="C190" s="7" t="s">
        <v>576</v>
      </c>
      <c r="D190" s="7" t="s">
        <v>39</v>
      </c>
      <c r="E190" s="21">
        <v>20000</v>
      </c>
      <c r="F190" s="21"/>
      <c r="G190" s="21">
        <v>608</v>
      </c>
      <c r="H190" s="21">
        <v>574</v>
      </c>
      <c r="I190" s="21">
        <v>10177.219999999999</v>
      </c>
      <c r="J190" s="23">
        <v>8640.7800000000007</v>
      </c>
      <c r="K190" s="11" t="s">
        <v>1383</v>
      </c>
    </row>
    <row r="191" spans="1:11" s="70" customFormat="1">
      <c r="A191" s="4" t="s">
        <v>2784</v>
      </c>
      <c r="B191" s="5" t="s">
        <v>8</v>
      </c>
      <c r="C191" s="5" t="s">
        <v>576</v>
      </c>
      <c r="D191" s="7" t="s">
        <v>1741</v>
      </c>
      <c r="E191" s="6">
        <v>20000</v>
      </c>
      <c r="F191" s="6"/>
      <c r="G191" s="6">
        <v>608</v>
      </c>
      <c r="H191" s="6">
        <v>574</v>
      </c>
      <c r="I191" s="6">
        <v>9405.67</v>
      </c>
      <c r="J191" s="23">
        <v>9412.33</v>
      </c>
      <c r="K191" s="11" t="s">
        <v>1382</v>
      </c>
    </row>
    <row r="192" spans="1:11" s="70" customFormat="1">
      <c r="A192" s="4" t="s">
        <v>581</v>
      </c>
      <c r="B192" s="5" t="s">
        <v>127</v>
      </c>
      <c r="C192" s="5" t="s">
        <v>576</v>
      </c>
      <c r="D192" s="7" t="s">
        <v>1741</v>
      </c>
      <c r="E192" s="6">
        <v>20000</v>
      </c>
      <c r="F192" s="6"/>
      <c r="G192" s="6">
        <v>608</v>
      </c>
      <c r="H192" s="6">
        <v>574</v>
      </c>
      <c r="I192" s="6">
        <v>14883.83</v>
      </c>
      <c r="J192" s="23">
        <v>3934.17</v>
      </c>
      <c r="K192" s="11" t="s">
        <v>1382</v>
      </c>
    </row>
    <row r="193" spans="1:11" s="70" customFormat="1">
      <c r="A193" s="4" t="s">
        <v>583</v>
      </c>
      <c r="B193" s="5" t="s">
        <v>8</v>
      </c>
      <c r="C193" s="5" t="s">
        <v>576</v>
      </c>
      <c r="D193" s="7" t="s">
        <v>1741</v>
      </c>
      <c r="E193" s="6">
        <v>20000</v>
      </c>
      <c r="F193" s="6"/>
      <c r="G193" s="6">
        <v>608</v>
      </c>
      <c r="H193" s="6">
        <v>574</v>
      </c>
      <c r="I193" s="6">
        <v>8609.7900000000009</v>
      </c>
      <c r="J193" s="23">
        <v>10208.209999999999</v>
      </c>
      <c r="K193" s="11" t="s">
        <v>1383</v>
      </c>
    </row>
    <row r="194" spans="1:11" s="70" customFormat="1">
      <c r="A194" s="4" t="s">
        <v>585</v>
      </c>
      <c r="B194" s="5" t="s">
        <v>8</v>
      </c>
      <c r="C194" s="5" t="s">
        <v>576</v>
      </c>
      <c r="D194" s="7" t="s">
        <v>39</v>
      </c>
      <c r="E194" s="21">
        <v>20000</v>
      </c>
      <c r="F194" s="21"/>
      <c r="G194" s="21">
        <v>608</v>
      </c>
      <c r="H194" s="21">
        <v>574</v>
      </c>
      <c r="I194" s="21">
        <v>14965.11</v>
      </c>
      <c r="J194" s="23">
        <v>3852.89</v>
      </c>
      <c r="K194" s="11" t="s">
        <v>1383</v>
      </c>
    </row>
    <row r="195" spans="1:11" s="70" customFormat="1">
      <c r="A195" s="4" t="s">
        <v>588</v>
      </c>
      <c r="B195" s="5" t="s">
        <v>8</v>
      </c>
      <c r="C195" s="5" t="s">
        <v>576</v>
      </c>
      <c r="D195" s="7" t="s">
        <v>1741</v>
      </c>
      <c r="E195" s="21">
        <v>20000</v>
      </c>
      <c r="F195" s="21"/>
      <c r="G195" s="21">
        <v>608</v>
      </c>
      <c r="H195" s="21">
        <v>574</v>
      </c>
      <c r="I195" s="21">
        <v>1921</v>
      </c>
      <c r="J195" s="23">
        <v>16897</v>
      </c>
      <c r="K195" s="11" t="s">
        <v>1383</v>
      </c>
    </row>
    <row r="196" spans="1:11" s="70" customFormat="1">
      <c r="A196" s="4" t="s">
        <v>2656</v>
      </c>
      <c r="B196" s="5" t="s">
        <v>8</v>
      </c>
      <c r="C196" s="5" t="s">
        <v>576</v>
      </c>
      <c r="D196" s="7" t="s">
        <v>1741</v>
      </c>
      <c r="E196" s="21">
        <v>17000</v>
      </c>
      <c r="F196" s="21"/>
      <c r="G196" s="21">
        <v>516.79999999999995</v>
      </c>
      <c r="H196" s="21">
        <v>487.9</v>
      </c>
      <c r="I196" s="21">
        <v>2091.0000000000018</v>
      </c>
      <c r="J196" s="23">
        <v>13904.3</v>
      </c>
      <c r="K196" s="11" t="s">
        <v>1383</v>
      </c>
    </row>
    <row r="197" spans="1:11" s="70" customFormat="1">
      <c r="A197" s="4" t="s">
        <v>2847</v>
      </c>
      <c r="B197" s="5" t="s">
        <v>8</v>
      </c>
      <c r="C197" s="5" t="s">
        <v>576</v>
      </c>
      <c r="D197" s="7" t="s">
        <v>1741</v>
      </c>
      <c r="E197" s="6">
        <v>17000</v>
      </c>
      <c r="F197" s="6"/>
      <c r="G197" s="6">
        <v>516.79999999999995</v>
      </c>
      <c r="H197" s="6">
        <v>487.9</v>
      </c>
      <c r="I197" s="6">
        <v>1571.0000000000018</v>
      </c>
      <c r="J197" s="23">
        <v>14424.3</v>
      </c>
      <c r="K197" s="11" t="s">
        <v>1383</v>
      </c>
    </row>
    <row r="198" spans="1:11" s="70" customFormat="1">
      <c r="A198" s="4" t="s">
        <v>2655</v>
      </c>
      <c r="B198" s="5" t="s">
        <v>8</v>
      </c>
      <c r="C198" s="5" t="s">
        <v>576</v>
      </c>
      <c r="D198" s="7" t="s">
        <v>1741</v>
      </c>
      <c r="E198" s="6">
        <v>17000</v>
      </c>
      <c r="F198" s="6"/>
      <c r="G198" s="6">
        <v>516.79999999999995</v>
      </c>
      <c r="H198" s="6">
        <v>487.9</v>
      </c>
      <c r="I198" s="6">
        <v>25.000000000001819</v>
      </c>
      <c r="J198" s="23">
        <v>15970.3</v>
      </c>
      <c r="K198" s="11" t="s">
        <v>1383</v>
      </c>
    </row>
    <row r="199" spans="1:11" s="70" customFormat="1">
      <c r="A199" s="4" t="s">
        <v>2865</v>
      </c>
      <c r="B199" s="5" t="s">
        <v>8</v>
      </c>
      <c r="C199" s="5" t="s">
        <v>576</v>
      </c>
      <c r="D199" s="7" t="s">
        <v>1741</v>
      </c>
      <c r="E199" s="21">
        <v>17000</v>
      </c>
      <c r="F199" s="21"/>
      <c r="G199" s="21">
        <v>516.79999999999995</v>
      </c>
      <c r="H199" s="21">
        <v>487.9</v>
      </c>
      <c r="I199" s="21">
        <v>2571.0000000000018</v>
      </c>
      <c r="J199" s="23">
        <v>13424.3</v>
      </c>
      <c r="K199" s="11" t="s">
        <v>1383</v>
      </c>
    </row>
    <row r="200" spans="1:11" s="70" customFormat="1">
      <c r="A200" s="4" t="s">
        <v>1076</v>
      </c>
      <c r="B200" s="5" t="s">
        <v>8</v>
      </c>
      <c r="C200" s="5" t="s">
        <v>576</v>
      </c>
      <c r="D200" s="7" t="s">
        <v>1741</v>
      </c>
      <c r="E200" s="6">
        <v>16500</v>
      </c>
      <c r="F200" s="6"/>
      <c r="G200" s="6">
        <v>501.6</v>
      </c>
      <c r="H200" s="6">
        <v>473.55</v>
      </c>
      <c r="I200" s="6">
        <v>1071</v>
      </c>
      <c r="J200" s="23">
        <v>14453.85</v>
      </c>
      <c r="K200" s="11" t="s">
        <v>1383</v>
      </c>
    </row>
    <row r="201" spans="1:11" s="70" customFormat="1">
      <c r="A201" s="4" t="s">
        <v>1053</v>
      </c>
      <c r="B201" s="5" t="s">
        <v>8</v>
      </c>
      <c r="C201" s="5" t="s">
        <v>576</v>
      </c>
      <c r="D201" s="7" t="s">
        <v>1741</v>
      </c>
      <c r="E201" s="21">
        <v>16000</v>
      </c>
      <c r="F201" s="21"/>
      <c r="G201" s="21">
        <v>486.4</v>
      </c>
      <c r="H201" s="21">
        <v>459.2</v>
      </c>
      <c r="I201" s="21">
        <v>1071</v>
      </c>
      <c r="J201" s="23">
        <v>13983.4</v>
      </c>
      <c r="K201" s="11" t="s">
        <v>1383</v>
      </c>
    </row>
    <row r="202" spans="1:11" s="70" customFormat="1">
      <c r="A202" s="4" t="s">
        <v>1031</v>
      </c>
      <c r="B202" s="5" t="s">
        <v>8</v>
      </c>
      <c r="C202" s="5" t="s">
        <v>576</v>
      </c>
      <c r="D202" s="7" t="s">
        <v>1741</v>
      </c>
      <c r="E202" s="21">
        <v>15000</v>
      </c>
      <c r="F202" s="21"/>
      <c r="G202" s="21">
        <v>456</v>
      </c>
      <c r="H202" s="21">
        <v>430.5</v>
      </c>
      <c r="I202" s="21">
        <v>5763.8799999999992</v>
      </c>
      <c r="J202" s="23">
        <v>8349.6200000000008</v>
      </c>
      <c r="K202" s="11" t="s">
        <v>1383</v>
      </c>
    </row>
    <row r="203" spans="1:11" s="70" customFormat="1">
      <c r="A203" s="4" t="s">
        <v>236</v>
      </c>
      <c r="B203" s="5" t="s">
        <v>15</v>
      </c>
      <c r="C203" s="5" t="s">
        <v>576</v>
      </c>
      <c r="D203" s="7" t="s">
        <v>11</v>
      </c>
      <c r="E203" s="21">
        <v>13200</v>
      </c>
      <c r="F203" s="21"/>
      <c r="G203" s="21">
        <v>401.28</v>
      </c>
      <c r="H203" s="21">
        <v>378.84</v>
      </c>
      <c r="I203" s="21">
        <v>1163</v>
      </c>
      <c r="J203" s="23">
        <v>11256.88</v>
      </c>
      <c r="K203" s="11" t="s">
        <v>1382</v>
      </c>
    </row>
    <row r="204" spans="1:11" s="70" customFormat="1">
      <c r="A204" s="4" t="s">
        <v>578</v>
      </c>
      <c r="B204" s="5" t="s">
        <v>8</v>
      </c>
      <c r="C204" s="5" t="s">
        <v>576</v>
      </c>
      <c r="D204" s="7" t="s">
        <v>1741</v>
      </c>
      <c r="E204" s="6">
        <v>11000</v>
      </c>
      <c r="F204" s="6"/>
      <c r="G204" s="6">
        <v>334.4</v>
      </c>
      <c r="H204" s="6">
        <v>315.7</v>
      </c>
      <c r="I204" s="6">
        <v>451</v>
      </c>
      <c r="J204" s="23">
        <v>9898.9</v>
      </c>
      <c r="K204" s="11" t="s">
        <v>1383</v>
      </c>
    </row>
    <row r="205" spans="1:11" s="70" customFormat="1">
      <c r="A205" s="4" t="s">
        <v>582</v>
      </c>
      <c r="B205" s="5" t="s">
        <v>8</v>
      </c>
      <c r="C205" s="5" t="s">
        <v>576</v>
      </c>
      <c r="D205" s="7" t="s">
        <v>1741</v>
      </c>
      <c r="E205" s="6">
        <v>10000</v>
      </c>
      <c r="F205" s="6"/>
      <c r="G205" s="6">
        <v>304</v>
      </c>
      <c r="H205" s="6">
        <v>287</v>
      </c>
      <c r="I205" s="6">
        <v>75</v>
      </c>
      <c r="J205" s="23">
        <v>9334</v>
      </c>
      <c r="K205" s="11" t="s">
        <v>1383</v>
      </c>
    </row>
    <row r="206" spans="1:11" s="70" customFormat="1">
      <c r="A206" s="4" t="s">
        <v>570</v>
      </c>
      <c r="B206" s="5" t="s">
        <v>129</v>
      </c>
      <c r="C206" s="5" t="s">
        <v>569</v>
      </c>
      <c r="D206" s="7" t="s">
        <v>39</v>
      </c>
      <c r="E206" s="6">
        <v>70000</v>
      </c>
      <c r="F206" s="6">
        <v>5368.48</v>
      </c>
      <c r="G206" s="6">
        <v>2128</v>
      </c>
      <c r="H206" s="6">
        <v>2009</v>
      </c>
      <c r="I206" s="6">
        <v>2797.0000000000073</v>
      </c>
      <c r="J206" s="23">
        <v>57697.52</v>
      </c>
      <c r="K206" s="11" t="s">
        <v>1383</v>
      </c>
    </row>
    <row r="207" spans="1:11" s="70" customFormat="1">
      <c r="A207" s="4" t="s">
        <v>1013</v>
      </c>
      <c r="B207" s="5" t="s">
        <v>169</v>
      </c>
      <c r="C207" s="5" t="s">
        <v>569</v>
      </c>
      <c r="D207" s="7" t="s">
        <v>1741</v>
      </c>
      <c r="E207" s="6">
        <v>35000</v>
      </c>
      <c r="F207" s="6"/>
      <c r="G207" s="6">
        <v>1064</v>
      </c>
      <c r="H207" s="6">
        <v>1004.5</v>
      </c>
      <c r="I207" s="6">
        <v>25</v>
      </c>
      <c r="J207" s="23">
        <v>32906.5</v>
      </c>
      <c r="K207" s="11" t="s">
        <v>1383</v>
      </c>
    </row>
    <row r="208" spans="1:11" s="70" customFormat="1">
      <c r="A208" s="4" t="s">
        <v>568</v>
      </c>
      <c r="B208" s="5" t="s">
        <v>82</v>
      </c>
      <c r="C208" s="5" t="s">
        <v>569</v>
      </c>
      <c r="D208" s="7" t="s">
        <v>39</v>
      </c>
      <c r="E208" s="6">
        <v>30000</v>
      </c>
      <c r="F208" s="6"/>
      <c r="G208" s="6">
        <v>912</v>
      </c>
      <c r="H208" s="6">
        <v>861</v>
      </c>
      <c r="I208" s="6">
        <v>12095.08</v>
      </c>
      <c r="J208" s="23">
        <v>16131.92</v>
      </c>
      <c r="K208" s="11" t="s">
        <v>1382</v>
      </c>
    </row>
    <row r="209" spans="1:11" s="70" customFormat="1">
      <c r="A209" s="4" t="s">
        <v>2836</v>
      </c>
      <c r="B209" s="5" t="s">
        <v>2838</v>
      </c>
      <c r="C209" s="5" t="s">
        <v>569</v>
      </c>
      <c r="D209" s="7" t="s">
        <v>11</v>
      </c>
      <c r="E209" s="21">
        <v>25000</v>
      </c>
      <c r="F209" s="21"/>
      <c r="G209" s="21">
        <v>760</v>
      </c>
      <c r="H209" s="21">
        <v>717.5</v>
      </c>
      <c r="I209" s="21">
        <v>25</v>
      </c>
      <c r="J209" s="23">
        <v>23497.5</v>
      </c>
      <c r="K209" s="11" t="s">
        <v>1382</v>
      </c>
    </row>
    <row r="210" spans="1:11" s="70" customFormat="1" ht="25.5">
      <c r="A210" s="4" t="s">
        <v>1608</v>
      </c>
      <c r="B210" s="5" t="s">
        <v>2687</v>
      </c>
      <c r="C210" s="5" t="s">
        <v>204</v>
      </c>
      <c r="D210" s="7" t="s">
        <v>39</v>
      </c>
      <c r="E210" s="21">
        <v>100000</v>
      </c>
      <c r="F210" s="21">
        <v>11349.14</v>
      </c>
      <c r="G210" s="21">
        <v>3040</v>
      </c>
      <c r="H210" s="21">
        <v>2870</v>
      </c>
      <c r="I210" s="21">
        <v>3049.8999999999942</v>
      </c>
      <c r="J210" s="23">
        <v>79690.960000000006</v>
      </c>
      <c r="K210" s="11" t="s">
        <v>1382</v>
      </c>
    </row>
    <row r="211" spans="1:11" s="70" customFormat="1" ht="25.5">
      <c r="A211" s="4" t="s">
        <v>216</v>
      </c>
      <c r="B211" s="8" t="s">
        <v>15</v>
      </c>
      <c r="C211" s="7" t="s">
        <v>204</v>
      </c>
      <c r="D211" s="7" t="s">
        <v>39</v>
      </c>
      <c r="E211" s="21">
        <v>24000</v>
      </c>
      <c r="F211" s="21"/>
      <c r="G211" s="21">
        <v>729.6</v>
      </c>
      <c r="H211" s="21">
        <v>688.8</v>
      </c>
      <c r="I211" s="21">
        <v>17351.11</v>
      </c>
      <c r="J211" s="23">
        <v>5230.49</v>
      </c>
      <c r="K211" s="11" t="s">
        <v>1382</v>
      </c>
    </row>
    <row r="212" spans="1:11" s="70" customFormat="1">
      <c r="A212" s="4" t="s">
        <v>233</v>
      </c>
      <c r="B212" s="5" t="s">
        <v>235</v>
      </c>
      <c r="C212" s="5" t="s">
        <v>234</v>
      </c>
      <c r="D212" s="7" t="s">
        <v>11</v>
      </c>
      <c r="E212" s="6">
        <v>60000</v>
      </c>
      <c r="F212" s="6">
        <v>3486.68</v>
      </c>
      <c r="G212" s="6">
        <v>1824</v>
      </c>
      <c r="H212" s="6">
        <v>1722</v>
      </c>
      <c r="I212" s="6">
        <v>125</v>
      </c>
      <c r="J212" s="23">
        <v>52842.32</v>
      </c>
      <c r="K212" s="11" t="s">
        <v>1383</v>
      </c>
    </row>
    <row r="213" spans="1:11" s="70" customFormat="1">
      <c r="A213" s="4" t="s">
        <v>239</v>
      </c>
      <c r="B213" s="5" t="s">
        <v>235</v>
      </c>
      <c r="C213" s="5" t="s">
        <v>234</v>
      </c>
      <c r="D213" s="7" t="s">
        <v>39</v>
      </c>
      <c r="E213" s="21">
        <v>60000</v>
      </c>
      <c r="F213" s="21">
        <v>3184.19</v>
      </c>
      <c r="G213" s="21">
        <v>1824</v>
      </c>
      <c r="H213" s="21">
        <v>1722</v>
      </c>
      <c r="I213" s="21">
        <v>2837.4499999999971</v>
      </c>
      <c r="J213" s="23">
        <v>50432.36</v>
      </c>
      <c r="K213" s="11" t="s">
        <v>1383</v>
      </c>
    </row>
    <row r="214" spans="1:11" s="70" customFormat="1">
      <c r="A214" s="4" t="s">
        <v>237</v>
      </c>
      <c r="B214" s="5" t="s">
        <v>238</v>
      </c>
      <c r="C214" s="5" t="s">
        <v>234</v>
      </c>
      <c r="D214" s="7" t="s">
        <v>11</v>
      </c>
      <c r="E214" s="21">
        <v>55000</v>
      </c>
      <c r="F214" s="21">
        <v>2559.6799999999998</v>
      </c>
      <c r="G214" s="21">
        <v>1672</v>
      </c>
      <c r="H214" s="21">
        <v>1578.5</v>
      </c>
      <c r="I214" s="21">
        <v>16210.07</v>
      </c>
      <c r="J214" s="23">
        <v>32979.75</v>
      </c>
      <c r="K214" s="11" t="s">
        <v>1383</v>
      </c>
    </row>
    <row r="215" spans="1:11" s="70" customFormat="1">
      <c r="A215" s="4" t="s">
        <v>335</v>
      </c>
      <c r="B215" s="5" t="s">
        <v>2660</v>
      </c>
      <c r="C215" s="5" t="s">
        <v>333</v>
      </c>
      <c r="D215" s="7" t="s">
        <v>11</v>
      </c>
      <c r="E215" s="6">
        <v>70000</v>
      </c>
      <c r="F215" s="6">
        <v>5368.48</v>
      </c>
      <c r="G215" s="6">
        <v>2128</v>
      </c>
      <c r="H215" s="6">
        <v>2009</v>
      </c>
      <c r="I215" s="6">
        <v>19826.000000000007</v>
      </c>
      <c r="J215" s="23">
        <v>40668.519999999997</v>
      </c>
      <c r="K215" s="11" t="s">
        <v>1383</v>
      </c>
    </row>
    <row r="216" spans="1:11" s="70" customFormat="1">
      <c r="A216" s="4" t="s">
        <v>3272</v>
      </c>
      <c r="B216" s="5" t="s">
        <v>466</v>
      </c>
      <c r="C216" s="5" t="s">
        <v>333</v>
      </c>
      <c r="D216" s="7" t="s">
        <v>11</v>
      </c>
      <c r="E216" s="6">
        <v>45000</v>
      </c>
      <c r="F216" s="6">
        <v>1148.33</v>
      </c>
      <c r="G216" s="6">
        <v>1368</v>
      </c>
      <c r="H216" s="6">
        <v>1291.5</v>
      </c>
      <c r="I216" s="6">
        <v>25</v>
      </c>
      <c r="J216" s="23">
        <v>41167.17</v>
      </c>
      <c r="K216" s="11" t="s">
        <v>1383</v>
      </c>
    </row>
    <row r="217" spans="1:11" s="70" customFormat="1">
      <c r="A217" s="4" t="s">
        <v>2834</v>
      </c>
      <c r="B217" s="5" t="s">
        <v>10</v>
      </c>
      <c r="C217" s="5" t="s">
        <v>333</v>
      </c>
      <c r="D217" s="7" t="s">
        <v>1741</v>
      </c>
      <c r="E217" s="21">
        <v>35000</v>
      </c>
      <c r="F217" s="21"/>
      <c r="G217" s="21">
        <v>1064</v>
      </c>
      <c r="H217" s="21">
        <v>1004.5</v>
      </c>
      <c r="I217" s="21">
        <v>25</v>
      </c>
      <c r="J217" s="23">
        <v>32906.5</v>
      </c>
      <c r="K217" s="11" t="s">
        <v>1383</v>
      </c>
    </row>
    <row r="218" spans="1:11" s="70" customFormat="1">
      <c r="A218" s="4" t="s">
        <v>334</v>
      </c>
      <c r="B218" s="5" t="s">
        <v>82</v>
      </c>
      <c r="C218" s="5" t="s">
        <v>333</v>
      </c>
      <c r="D218" s="7" t="s">
        <v>11</v>
      </c>
      <c r="E218" s="21">
        <v>35000</v>
      </c>
      <c r="F218" s="21"/>
      <c r="G218" s="21">
        <v>1064</v>
      </c>
      <c r="H218" s="21">
        <v>1004.5</v>
      </c>
      <c r="I218" s="21">
        <v>24725.75</v>
      </c>
      <c r="J218" s="23">
        <v>8205.75</v>
      </c>
      <c r="K218" s="11" t="s">
        <v>1382</v>
      </c>
    </row>
    <row r="219" spans="1:11" s="70" customFormat="1">
      <c r="A219" s="4" t="s">
        <v>2841</v>
      </c>
      <c r="B219" s="5" t="s">
        <v>598</v>
      </c>
      <c r="C219" s="5" t="s">
        <v>333</v>
      </c>
      <c r="D219" s="7" t="s">
        <v>1741</v>
      </c>
      <c r="E219" s="21">
        <v>24000</v>
      </c>
      <c r="F219" s="21"/>
      <c r="G219" s="21">
        <v>729.6</v>
      </c>
      <c r="H219" s="21">
        <v>688.8</v>
      </c>
      <c r="I219" s="21">
        <v>25.000000000003638</v>
      </c>
      <c r="J219" s="23">
        <v>22556.6</v>
      </c>
      <c r="K219" s="11" t="s">
        <v>1382</v>
      </c>
    </row>
    <row r="220" spans="1:11" s="70" customFormat="1">
      <c r="A220" s="4" t="s">
        <v>209</v>
      </c>
      <c r="B220" s="5" t="s">
        <v>211</v>
      </c>
      <c r="C220" s="5" t="s">
        <v>210</v>
      </c>
      <c r="D220" s="7" t="s">
        <v>39</v>
      </c>
      <c r="E220" s="21">
        <v>65000</v>
      </c>
      <c r="F220" s="21">
        <v>4125.09</v>
      </c>
      <c r="G220" s="21">
        <v>1976</v>
      </c>
      <c r="H220" s="21">
        <v>1865.5</v>
      </c>
      <c r="I220" s="21">
        <v>1587.4500000000044</v>
      </c>
      <c r="J220" s="23">
        <v>55445.96</v>
      </c>
      <c r="K220" s="11" t="s">
        <v>1383</v>
      </c>
    </row>
    <row r="221" spans="1:11" s="70" customFormat="1">
      <c r="A221" s="4" t="s">
        <v>912</v>
      </c>
      <c r="B221" s="5" t="s">
        <v>254</v>
      </c>
      <c r="C221" s="5" t="s">
        <v>210</v>
      </c>
      <c r="D221" s="7" t="s">
        <v>11</v>
      </c>
      <c r="E221" s="21">
        <v>55000</v>
      </c>
      <c r="F221" s="21">
        <v>2105.94</v>
      </c>
      <c r="G221" s="21">
        <v>1672</v>
      </c>
      <c r="H221" s="21">
        <v>1578.5</v>
      </c>
      <c r="I221" s="21">
        <v>3049.8999999999942</v>
      </c>
      <c r="J221" s="23">
        <v>46593.66</v>
      </c>
      <c r="K221" s="11" t="s">
        <v>1383</v>
      </c>
    </row>
    <row r="222" spans="1:11" s="70" customFormat="1" ht="25.5">
      <c r="A222" s="4" t="s">
        <v>2659</v>
      </c>
      <c r="B222" s="5" t="s">
        <v>2660</v>
      </c>
      <c r="C222" s="5" t="s">
        <v>273</v>
      </c>
      <c r="D222" s="7" t="s">
        <v>11</v>
      </c>
      <c r="E222" s="21">
        <v>70000</v>
      </c>
      <c r="F222" s="21">
        <v>5368.48</v>
      </c>
      <c r="G222" s="21">
        <v>2128</v>
      </c>
      <c r="H222" s="21">
        <v>2009</v>
      </c>
      <c r="I222" s="21">
        <v>7471.9700000000012</v>
      </c>
      <c r="J222" s="23">
        <v>53022.55</v>
      </c>
      <c r="K222" s="11" t="s">
        <v>1383</v>
      </c>
    </row>
    <row r="223" spans="1:11" s="70" customFormat="1" ht="25.5">
      <c r="A223" s="4" t="s">
        <v>274</v>
      </c>
      <c r="B223" s="8" t="s">
        <v>254</v>
      </c>
      <c r="C223" s="8" t="s">
        <v>273</v>
      </c>
      <c r="D223" s="7" t="s">
        <v>39</v>
      </c>
      <c r="E223" s="21">
        <v>65000</v>
      </c>
      <c r="F223" s="21">
        <v>4427.58</v>
      </c>
      <c r="G223" s="21">
        <v>1976</v>
      </c>
      <c r="H223" s="21">
        <v>1865.5</v>
      </c>
      <c r="I223" s="21">
        <v>28596.42</v>
      </c>
      <c r="J223" s="23">
        <v>28134.5</v>
      </c>
      <c r="K223" s="11" t="s">
        <v>1383</v>
      </c>
    </row>
    <row r="224" spans="1:11" s="70" customFormat="1">
      <c r="A224" s="4" t="s">
        <v>185</v>
      </c>
      <c r="B224" s="5" t="s">
        <v>1701</v>
      </c>
      <c r="C224" s="5" t="s">
        <v>186</v>
      </c>
      <c r="D224" s="7" t="s">
        <v>39</v>
      </c>
      <c r="E224" s="21">
        <v>60000</v>
      </c>
      <c r="F224" s="21">
        <v>2881.7</v>
      </c>
      <c r="G224" s="21">
        <v>1824</v>
      </c>
      <c r="H224" s="21">
        <v>1722</v>
      </c>
      <c r="I224" s="21">
        <v>18443.260000000002</v>
      </c>
      <c r="J224" s="23">
        <v>35129.040000000001</v>
      </c>
      <c r="K224" s="11" t="s">
        <v>1383</v>
      </c>
    </row>
    <row r="225" spans="1:11" s="70" customFormat="1">
      <c r="A225" s="4" t="s">
        <v>268</v>
      </c>
      <c r="B225" s="5" t="s">
        <v>254</v>
      </c>
      <c r="C225" s="5" t="s">
        <v>269</v>
      </c>
      <c r="D225" s="7" t="s">
        <v>11</v>
      </c>
      <c r="E225" s="21">
        <v>65000</v>
      </c>
      <c r="F225" s="21">
        <v>4427.58</v>
      </c>
      <c r="G225" s="21">
        <v>1976</v>
      </c>
      <c r="H225" s="21">
        <v>1865.5</v>
      </c>
      <c r="I225" s="21">
        <v>9772.0099999999948</v>
      </c>
      <c r="J225" s="23">
        <v>46958.91</v>
      </c>
      <c r="K225" s="11" t="s">
        <v>1383</v>
      </c>
    </row>
    <row r="226" spans="1:11" s="70" customFormat="1">
      <c r="A226" s="4" t="s">
        <v>271</v>
      </c>
      <c r="B226" s="5" t="s">
        <v>254</v>
      </c>
      <c r="C226" s="5" t="s">
        <v>269</v>
      </c>
      <c r="D226" s="7" t="s">
        <v>11</v>
      </c>
      <c r="E226" s="21">
        <v>55000</v>
      </c>
      <c r="F226" s="21">
        <v>2559.6799999999998</v>
      </c>
      <c r="G226" s="21">
        <v>1672</v>
      </c>
      <c r="H226" s="21">
        <v>1578.5</v>
      </c>
      <c r="I226" s="21">
        <v>2221</v>
      </c>
      <c r="J226" s="23">
        <v>46968.82</v>
      </c>
      <c r="K226" s="11" t="s">
        <v>1382</v>
      </c>
    </row>
    <row r="227" spans="1:11" s="70" customFormat="1">
      <c r="A227" s="4" t="s">
        <v>2828</v>
      </c>
      <c r="B227" s="5" t="s">
        <v>360</v>
      </c>
      <c r="C227" s="5" t="s">
        <v>269</v>
      </c>
      <c r="D227" s="7" t="s">
        <v>11</v>
      </c>
      <c r="E227" s="21">
        <v>35000</v>
      </c>
      <c r="F227" s="21"/>
      <c r="G227" s="21">
        <v>1064</v>
      </c>
      <c r="H227" s="21">
        <v>1004.5</v>
      </c>
      <c r="I227" s="21">
        <v>25</v>
      </c>
      <c r="J227" s="23">
        <v>32906.5</v>
      </c>
      <c r="K227" s="11" t="s">
        <v>1383</v>
      </c>
    </row>
    <row r="228" spans="1:11" s="70" customFormat="1">
      <c r="A228" s="4" t="s">
        <v>473</v>
      </c>
      <c r="B228" s="5" t="s">
        <v>108</v>
      </c>
      <c r="C228" s="5" t="s">
        <v>474</v>
      </c>
      <c r="D228" s="7" t="s">
        <v>39</v>
      </c>
      <c r="E228" s="6">
        <v>65000</v>
      </c>
      <c r="F228" s="6">
        <v>3822.6</v>
      </c>
      <c r="G228" s="6">
        <v>1976</v>
      </c>
      <c r="H228" s="6">
        <v>1865.5</v>
      </c>
      <c r="I228" s="6">
        <v>26273.31</v>
      </c>
      <c r="J228" s="23">
        <v>31062.59</v>
      </c>
      <c r="K228" s="11" t="s">
        <v>1382</v>
      </c>
    </row>
    <row r="229" spans="1:11" s="70" customFormat="1">
      <c r="A229" s="4" t="s">
        <v>482</v>
      </c>
      <c r="B229" s="5" t="s">
        <v>108</v>
      </c>
      <c r="C229" s="5" t="s">
        <v>474</v>
      </c>
      <c r="D229" s="7" t="s">
        <v>39</v>
      </c>
      <c r="E229" s="6">
        <v>50000</v>
      </c>
      <c r="F229" s="6">
        <v>1854</v>
      </c>
      <c r="G229" s="6">
        <v>1520</v>
      </c>
      <c r="H229" s="6">
        <v>1435</v>
      </c>
      <c r="I229" s="6">
        <v>9155.5899999999965</v>
      </c>
      <c r="J229" s="23">
        <v>36035.410000000003</v>
      </c>
      <c r="K229" s="11" t="s">
        <v>1382</v>
      </c>
    </row>
    <row r="230" spans="1:11" s="70" customFormat="1">
      <c r="A230" s="4" t="s">
        <v>951</v>
      </c>
      <c r="B230" s="5" t="s">
        <v>205</v>
      </c>
      <c r="C230" s="5" t="s">
        <v>474</v>
      </c>
      <c r="D230" s="7" t="s">
        <v>11</v>
      </c>
      <c r="E230" s="21">
        <v>40000</v>
      </c>
      <c r="F230" s="21">
        <v>442.65</v>
      </c>
      <c r="G230" s="21">
        <v>1216</v>
      </c>
      <c r="H230" s="21">
        <v>1148</v>
      </c>
      <c r="I230" s="21">
        <v>1271</v>
      </c>
      <c r="J230" s="23">
        <v>35922.35</v>
      </c>
      <c r="K230" s="11" t="s">
        <v>1382</v>
      </c>
    </row>
    <row r="231" spans="1:11" s="70" customFormat="1">
      <c r="A231" s="4" t="s">
        <v>1029</v>
      </c>
      <c r="B231" s="5" t="s">
        <v>10</v>
      </c>
      <c r="C231" s="5" t="s">
        <v>474</v>
      </c>
      <c r="D231" s="7" t="s">
        <v>1741</v>
      </c>
      <c r="E231" s="6">
        <v>35000</v>
      </c>
      <c r="F231" s="6"/>
      <c r="G231" s="6">
        <v>1064</v>
      </c>
      <c r="H231" s="6">
        <v>1004.5</v>
      </c>
      <c r="I231" s="6">
        <v>5853.5</v>
      </c>
      <c r="J231" s="23">
        <v>27078</v>
      </c>
      <c r="K231" s="11" t="s">
        <v>1383</v>
      </c>
    </row>
    <row r="232" spans="1:11" s="70" customFormat="1">
      <c r="A232" s="4" t="s">
        <v>286</v>
      </c>
      <c r="B232" s="5" t="s">
        <v>287</v>
      </c>
      <c r="C232" s="5" t="s">
        <v>283</v>
      </c>
      <c r="D232" s="7" t="s">
        <v>39</v>
      </c>
      <c r="E232" s="6">
        <v>65000</v>
      </c>
      <c r="F232" s="6">
        <v>4427.58</v>
      </c>
      <c r="G232" s="6">
        <v>1976</v>
      </c>
      <c r="H232" s="6">
        <v>1865.5</v>
      </c>
      <c r="I232" s="6">
        <v>4421</v>
      </c>
      <c r="J232" s="23">
        <v>52309.919999999998</v>
      </c>
      <c r="K232" s="11" t="s">
        <v>1382</v>
      </c>
    </row>
    <row r="233" spans="1:11" s="70" customFormat="1">
      <c r="A233" s="4" t="s">
        <v>290</v>
      </c>
      <c r="B233" s="5" t="s">
        <v>287</v>
      </c>
      <c r="C233" s="5" t="s">
        <v>283</v>
      </c>
      <c r="D233" s="7" t="s">
        <v>39</v>
      </c>
      <c r="E233" s="6">
        <v>65000</v>
      </c>
      <c r="F233" s="6">
        <v>4427.58</v>
      </c>
      <c r="G233" s="6">
        <v>1976</v>
      </c>
      <c r="H233" s="6">
        <v>1865.5</v>
      </c>
      <c r="I233" s="6">
        <v>39244.429999999993</v>
      </c>
      <c r="J233" s="23">
        <v>17486.490000000002</v>
      </c>
      <c r="K233" s="11" t="s">
        <v>1382</v>
      </c>
    </row>
    <row r="234" spans="1:11" s="70" customFormat="1">
      <c r="A234" s="4" t="s">
        <v>293</v>
      </c>
      <c r="B234" s="5" t="s">
        <v>100</v>
      </c>
      <c r="C234" s="5" t="s">
        <v>283</v>
      </c>
      <c r="D234" s="7" t="s">
        <v>39</v>
      </c>
      <c r="E234" s="6">
        <v>60000</v>
      </c>
      <c r="F234" s="6">
        <v>3486.68</v>
      </c>
      <c r="G234" s="6">
        <v>1824</v>
      </c>
      <c r="H234" s="6">
        <v>1722</v>
      </c>
      <c r="I234" s="6">
        <v>505</v>
      </c>
      <c r="J234" s="23">
        <v>52462.32</v>
      </c>
      <c r="K234" s="11" t="s">
        <v>1383</v>
      </c>
    </row>
    <row r="235" spans="1:11" s="70" customFormat="1">
      <c r="A235" s="4" t="s">
        <v>1518</v>
      </c>
      <c r="B235" s="5" t="s">
        <v>100</v>
      </c>
      <c r="C235" s="5" t="s">
        <v>283</v>
      </c>
      <c r="D235" s="7" t="s">
        <v>11</v>
      </c>
      <c r="E235" s="6">
        <v>50000</v>
      </c>
      <c r="F235" s="6">
        <v>1854</v>
      </c>
      <c r="G235" s="6">
        <v>1520</v>
      </c>
      <c r="H235" s="6">
        <v>1435</v>
      </c>
      <c r="I235" s="6">
        <v>25</v>
      </c>
      <c r="J235" s="23">
        <v>45166</v>
      </c>
      <c r="K235" s="11" t="s">
        <v>1382</v>
      </c>
    </row>
    <row r="236" spans="1:11" s="70" customFormat="1">
      <c r="A236" s="4" t="s">
        <v>884</v>
      </c>
      <c r="B236" s="5" t="s">
        <v>289</v>
      </c>
      <c r="C236" s="5" t="s">
        <v>283</v>
      </c>
      <c r="D236" s="7" t="s">
        <v>1741</v>
      </c>
      <c r="E236" s="6">
        <v>45000</v>
      </c>
      <c r="F236" s="6">
        <v>1148.33</v>
      </c>
      <c r="G236" s="6">
        <v>1368</v>
      </c>
      <c r="H236" s="6">
        <v>1291.5</v>
      </c>
      <c r="I236" s="6">
        <v>1421</v>
      </c>
      <c r="J236" s="23">
        <v>39771.17</v>
      </c>
      <c r="K236" s="11" t="s">
        <v>1382</v>
      </c>
    </row>
    <row r="237" spans="1:11" s="70" customFormat="1">
      <c r="A237" s="4" t="s">
        <v>1019</v>
      </c>
      <c r="B237" s="5" t="s">
        <v>1018</v>
      </c>
      <c r="C237" s="5" t="s">
        <v>283</v>
      </c>
      <c r="D237" s="7" t="s">
        <v>11</v>
      </c>
      <c r="E237" s="21">
        <v>45000</v>
      </c>
      <c r="F237" s="21">
        <v>1148.33</v>
      </c>
      <c r="G237" s="21">
        <v>1368</v>
      </c>
      <c r="H237" s="21">
        <v>1291.5</v>
      </c>
      <c r="I237" s="21">
        <v>25</v>
      </c>
      <c r="J237" s="23">
        <v>41167.17</v>
      </c>
      <c r="K237" s="11" t="s">
        <v>1382</v>
      </c>
    </row>
    <row r="238" spans="1:11" s="70" customFormat="1">
      <c r="A238" s="4" t="s">
        <v>1612</v>
      </c>
      <c r="B238" s="5" t="s">
        <v>287</v>
      </c>
      <c r="C238" s="5" t="s">
        <v>283</v>
      </c>
      <c r="D238" s="7" t="s">
        <v>1741</v>
      </c>
      <c r="E238" s="21">
        <v>45000</v>
      </c>
      <c r="F238" s="21">
        <v>1148.33</v>
      </c>
      <c r="G238" s="21">
        <v>1368</v>
      </c>
      <c r="H238" s="21">
        <v>1291.5</v>
      </c>
      <c r="I238" s="21">
        <v>25</v>
      </c>
      <c r="J238" s="23">
        <v>41167.17</v>
      </c>
      <c r="K238" s="11" t="s">
        <v>1382</v>
      </c>
    </row>
    <row r="239" spans="1:11" s="70" customFormat="1">
      <c r="A239" s="4" t="s">
        <v>3285</v>
      </c>
      <c r="B239" s="5" t="s">
        <v>287</v>
      </c>
      <c r="C239" s="5" t="s">
        <v>283</v>
      </c>
      <c r="D239" s="7" t="s">
        <v>1741</v>
      </c>
      <c r="E239" s="21">
        <v>45000</v>
      </c>
      <c r="F239" s="21">
        <v>1148.33</v>
      </c>
      <c r="G239" s="21">
        <v>1368</v>
      </c>
      <c r="H239" s="21">
        <v>1291.5</v>
      </c>
      <c r="I239" s="21">
        <v>25</v>
      </c>
      <c r="J239" s="23">
        <v>41167.17</v>
      </c>
      <c r="K239" s="11" t="s">
        <v>1383</v>
      </c>
    </row>
    <row r="240" spans="1:11" s="70" customFormat="1">
      <c r="A240" s="4" t="s">
        <v>284</v>
      </c>
      <c r="B240" s="5" t="s">
        <v>285</v>
      </c>
      <c r="C240" s="5" t="s">
        <v>283</v>
      </c>
      <c r="D240" s="7" t="s">
        <v>11</v>
      </c>
      <c r="E240" s="6">
        <v>40000</v>
      </c>
      <c r="F240" s="6">
        <v>442.65</v>
      </c>
      <c r="G240" s="6">
        <v>1216</v>
      </c>
      <c r="H240" s="6">
        <v>1148</v>
      </c>
      <c r="I240" s="6">
        <v>8731.93</v>
      </c>
      <c r="J240" s="23">
        <v>28461.42</v>
      </c>
      <c r="K240" s="11" t="s">
        <v>1383</v>
      </c>
    </row>
    <row r="241" spans="1:11" s="70" customFormat="1">
      <c r="A241" s="4" t="s">
        <v>291</v>
      </c>
      <c r="B241" s="5" t="s">
        <v>285</v>
      </c>
      <c r="C241" s="5" t="s">
        <v>283</v>
      </c>
      <c r="D241" s="7" t="s">
        <v>39</v>
      </c>
      <c r="E241" s="21">
        <v>40000</v>
      </c>
      <c r="F241" s="21">
        <v>215.78</v>
      </c>
      <c r="G241" s="21">
        <v>1216</v>
      </c>
      <c r="H241" s="21">
        <v>1148</v>
      </c>
      <c r="I241" s="21">
        <v>9987.4900000000016</v>
      </c>
      <c r="J241" s="23">
        <v>27432.73</v>
      </c>
      <c r="K241" s="11" t="s">
        <v>1382</v>
      </c>
    </row>
    <row r="242" spans="1:11" s="70" customFormat="1">
      <c r="A242" s="4" t="s">
        <v>1615</v>
      </c>
      <c r="B242" s="5" t="s">
        <v>289</v>
      </c>
      <c r="C242" s="5" t="s">
        <v>283</v>
      </c>
      <c r="D242" s="7" t="s">
        <v>1741</v>
      </c>
      <c r="E242" s="21">
        <v>40000</v>
      </c>
      <c r="F242" s="21">
        <v>442.65</v>
      </c>
      <c r="G242" s="21">
        <v>1216</v>
      </c>
      <c r="H242" s="21">
        <v>1148</v>
      </c>
      <c r="I242" s="21">
        <v>25</v>
      </c>
      <c r="J242" s="23">
        <v>37168.35</v>
      </c>
      <c r="K242" s="11" t="s">
        <v>1382</v>
      </c>
    </row>
    <row r="243" spans="1:11" s="70" customFormat="1">
      <c r="A243" s="4" t="s">
        <v>1613</v>
      </c>
      <c r="B243" s="8" t="s">
        <v>289</v>
      </c>
      <c r="C243" s="7" t="s">
        <v>283</v>
      </c>
      <c r="D243" s="7" t="s">
        <v>1741</v>
      </c>
      <c r="E243" s="21">
        <v>35000</v>
      </c>
      <c r="F243" s="21"/>
      <c r="G243" s="21">
        <v>1064</v>
      </c>
      <c r="H243" s="21">
        <v>1004.5</v>
      </c>
      <c r="I243" s="21">
        <v>25</v>
      </c>
      <c r="J243" s="23">
        <v>32906.5</v>
      </c>
      <c r="K243" s="11" t="s">
        <v>1382</v>
      </c>
    </row>
    <row r="244" spans="1:11" s="70" customFormat="1">
      <c r="A244" s="4" t="s">
        <v>288</v>
      </c>
      <c r="B244" s="8" t="s">
        <v>289</v>
      </c>
      <c r="C244" s="7" t="s">
        <v>283</v>
      </c>
      <c r="D244" s="7" t="s">
        <v>1741</v>
      </c>
      <c r="E244" s="21">
        <v>31500</v>
      </c>
      <c r="F244" s="21"/>
      <c r="G244" s="21">
        <v>957.6</v>
      </c>
      <c r="H244" s="21">
        <v>904.05</v>
      </c>
      <c r="I244" s="21">
        <v>75.000000000003638</v>
      </c>
      <c r="J244" s="23">
        <v>29563.35</v>
      </c>
      <c r="K244" s="11" t="s">
        <v>1382</v>
      </c>
    </row>
    <row r="245" spans="1:11" s="70" customFormat="1">
      <c r="A245" s="4" t="s">
        <v>1605</v>
      </c>
      <c r="B245" s="8" t="s">
        <v>287</v>
      </c>
      <c r="C245" s="7" t="s">
        <v>283</v>
      </c>
      <c r="D245" s="7" t="s">
        <v>1741</v>
      </c>
      <c r="E245" s="21">
        <v>30000</v>
      </c>
      <c r="F245" s="21"/>
      <c r="G245" s="21">
        <v>912</v>
      </c>
      <c r="H245" s="21">
        <v>861</v>
      </c>
      <c r="I245" s="21">
        <v>25</v>
      </c>
      <c r="J245" s="23">
        <v>28202</v>
      </c>
      <c r="K245" s="11" t="s">
        <v>1382</v>
      </c>
    </row>
    <row r="246" spans="1:11" s="70" customFormat="1">
      <c r="A246" s="4" t="s">
        <v>1022</v>
      </c>
      <c r="B246" s="8" t="s">
        <v>287</v>
      </c>
      <c r="C246" s="7" t="s">
        <v>283</v>
      </c>
      <c r="D246" s="7" t="s">
        <v>1741</v>
      </c>
      <c r="E246" s="21">
        <v>30000</v>
      </c>
      <c r="F246" s="21"/>
      <c r="G246" s="21">
        <v>912</v>
      </c>
      <c r="H246" s="21">
        <v>861</v>
      </c>
      <c r="I246" s="21">
        <v>25</v>
      </c>
      <c r="J246" s="23">
        <v>28202</v>
      </c>
      <c r="K246" s="11" t="s">
        <v>1383</v>
      </c>
    </row>
    <row r="247" spans="1:11" s="70" customFormat="1">
      <c r="A247" s="4" t="s">
        <v>905</v>
      </c>
      <c r="B247" s="8" t="s">
        <v>254</v>
      </c>
      <c r="C247" s="7" t="s">
        <v>311</v>
      </c>
      <c r="D247" s="7" t="s">
        <v>11</v>
      </c>
      <c r="E247" s="21">
        <v>65000</v>
      </c>
      <c r="F247" s="21">
        <v>4427.58</v>
      </c>
      <c r="G247" s="21">
        <v>1976</v>
      </c>
      <c r="H247" s="21">
        <v>1865.5</v>
      </c>
      <c r="I247" s="21">
        <v>25</v>
      </c>
      <c r="J247" s="23">
        <v>56705.919999999998</v>
      </c>
      <c r="K247" s="11" t="s">
        <v>1383</v>
      </c>
    </row>
    <row r="248" spans="1:11" s="70" customFormat="1">
      <c r="A248" s="4" t="s">
        <v>885</v>
      </c>
      <c r="B248" s="8" t="s">
        <v>10</v>
      </c>
      <c r="C248" s="7" t="s">
        <v>311</v>
      </c>
      <c r="D248" s="7" t="s">
        <v>1741</v>
      </c>
      <c r="E248" s="21">
        <v>35000</v>
      </c>
      <c r="F248" s="21"/>
      <c r="G248" s="21">
        <v>1064</v>
      </c>
      <c r="H248" s="21">
        <v>1004.5</v>
      </c>
      <c r="I248" s="21">
        <v>25</v>
      </c>
      <c r="J248" s="23">
        <v>32906.5</v>
      </c>
      <c r="K248" s="11" t="s">
        <v>1383</v>
      </c>
    </row>
    <row r="249" spans="1:11" s="70" customFormat="1">
      <c r="A249" s="4" t="s">
        <v>377</v>
      </c>
      <c r="B249" s="8" t="s">
        <v>338</v>
      </c>
      <c r="C249" s="7" t="s">
        <v>311</v>
      </c>
      <c r="D249" s="7" t="s">
        <v>39</v>
      </c>
      <c r="E249" s="21">
        <v>28000</v>
      </c>
      <c r="F249" s="21"/>
      <c r="G249" s="21">
        <v>851.2</v>
      </c>
      <c r="H249" s="21">
        <v>803.6</v>
      </c>
      <c r="I249" s="21">
        <v>3149.9000000000015</v>
      </c>
      <c r="J249" s="23">
        <v>23195.3</v>
      </c>
      <c r="K249" s="11" t="s">
        <v>1383</v>
      </c>
    </row>
    <row r="250" spans="1:11" s="70" customFormat="1">
      <c r="A250" s="4" t="s">
        <v>888</v>
      </c>
      <c r="B250" s="8" t="s">
        <v>360</v>
      </c>
      <c r="C250" s="7" t="s">
        <v>311</v>
      </c>
      <c r="D250" s="7" t="s">
        <v>11</v>
      </c>
      <c r="E250" s="21">
        <v>25000</v>
      </c>
      <c r="F250" s="21"/>
      <c r="G250" s="21">
        <v>760</v>
      </c>
      <c r="H250" s="21">
        <v>717.5</v>
      </c>
      <c r="I250" s="21">
        <v>25</v>
      </c>
      <c r="J250" s="23">
        <v>23497.5</v>
      </c>
      <c r="K250" s="11" t="s">
        <v>1382</v>
      </c>
    </row>
    <row r="251" spans="1:11" s="70" customFormat="1" ht="25.5">
      <c r="A251" s="4" t="s">
        <v>229</v>
      </c>
      <c r="B251" s="8" t="s">
        <v>129</v>
      </c>
      <c r="C251" s="7" t="s">
        <v>227</v>
      </c>
      <c r="D251" s="7" t="s">
        <v>39</v>
      </c>
      <c r="E251" s="21">
        <v>115000</v>
      </c>
      <c r="F251" s="21">
        <v>15633.74</v>
      </c>
      <c r="G251" s="21">
        <v>3496</v>
      </c>
      <c r="H251" s="21">
        <v>3300.5</v>
      </c>
      <c r="I251" s="21">
        <v>29624.729999999996</v>
      </c>
      <c r="J251" s="23">
        <v>62945.03</v>
      </c>
      <c r="K251" s="11" t="s">
        <v>1383</v>
      </c>
    </row>
    <row r="252" spans="1:11" s="70" customFormat="1" ht="25.5">
      <c r="A252" s="4" t="s">
        <v>207</v>
      </c>
      <c r="B252" s="8" t="s">
        <v>10</v>
      </c>
      <c r="C252" s="7" t="s">
        <v>1737</v>
      </c>
      <c r="D252" s="7" t="s">
        <v>39</v>
      </c>
      <c r="E252" s="21">
        <v>45000</v>
      </c>
      <c r="F252" s="21">
        <v>5065.96</v>
      </c>
      <c r="G252" s="21">
        <v>1368</v>
      </c>
      <c r="H252" s="21">
        <v>1291.5</v>
      </c>
      <c r="I252" s="21">
        <v>3037.4500000000044</v>
      </c>
      <c r="J252" s="23">
        <v>34237.089999999997</v>
      </c>
      <c r="K252" s="11" t="s">
        <v>1383</v>
      </c>
    </row>
    <row r="253" spans="1:11" s="70" customFormat="1">
      <c r="A253" s="4" t="s">
        <v>324</v>
      </c>
      <c r="B253" s="8" t="s">
        <v>59</v>
      </c>
      <c r="C253" s="7" t="s">
        <v>323</v>
      </c>
      <c r="D253" s="7" t="s">
        <v>11</v>
      </c>
      <c r="E253" s="21">
        <v>180000</v>
      </c>
      <c r="F253" s="21">
        <v>31055.42</v>
      </c>
      <c r="G253" s="21">
        <v>4943.8</v>
      </c>
      <c r="H253" s="21">
        <v>5166</v>
      </c>
      <c r="I253" s="21">
        <v>25.000000000029104</v>
      </c>
      <c r="J253" s="23">
        <v>138809.78</v>
      </c>
      <c r="K253" s="11" t="s">
        <v>1383</v>
      </c>
    </row>
    <row r="254" spans="1:11" s="70" customFormat="1">
      <c r="A254" s="4" t="s">
        <v>322</v>
      </c>
      <c r="B254" s="8" t="s">
        <v>100</v>
      </c>
      <c r="C254" s="7" t="s">
        <v>323</v>
      </c>
      <c r="D254" s="7" t="s">
        <v>11</v>
      </c>
      <c r="E254" s="21">
        <v>60000</v>
      </c>
      <c r="F254" s="21">
        <v>3184.19</v>
      </c>
      <c r="G254" s="21">
        <v>1824</v>
      </c>
      <c r="H254" s="21">
        <v>1722</v>
      </c>
      <c r="I254" s="21">
        <v>3137.4499999999971</v>
      </c>
      <c r="J254" s="23">
        <v>50132.36</v>
      </c>
      <c r="K254" s="11" t="s">
        <v>1383</v>
      </c>
    </row>
    <row r="255" spans="1:11" s="70" customFormat="1">
      <c r="A255" s="4" t="s">
        <v>910</v>
      </c>
      <c r="B255" s="5" t="s">
        <v>254</v>
      </c>
      <c r="C255" s="5" t="s">
        <v>323</v>
      </c>
      <c r="D255" s="7" t="s">
        <v>11</v>
      </c>
      <c r="E255" s="6">
        <v>50000</v>
      </c>
      <c r="F255" s="6">
        <v>1627.13</v>
      </c>
      <c r="G255" s="6">
        <v>1520</v>
      </c>
      <c r="H255" s="6">
        <v>1435</v>
      </c>
      <c r="I255" s="6">
        <v>2437.4500000000044</v>
      </c>
      <c r="J255" s="23">
        <v>42980.42</v>
      </c>
      <c r="K255" s="11" t="s">
        <v>1383</v>
      </c>
    </row>
    <row r="256" spans="1:11" s="70" customFormat="1">
      <c r="A256" s="4" t="s">
        <v>318</v>
      </c>
      <c r="B256" s="5" t="s">
        <v>59</v>
      </c>
      <c r="C256" s="5" t="s">
        <v>314</v>
      </c>
      <c r="D256" s="7" t="s">
        <v>11</v>
      </c>
      <c r="E256" s="21">
        <v>180000</v>
      </c>
      <c r="F256" s="21">
        <v>31055.42</v>
      </c>
      <c r="G256" s="21">
        <v>4943.8</v>
      </c>
      <c r="H256" s="21">
        <v>5166</v>
      </c>
      <c r="I256" s="21">
        <v>2025.0000000000291</v>
      </c>
      <c r="J256" s="23">
        <v>136809.78</v>
      </c>
      <c r="K256" s="11" t="s">
        <v>1383</v>
      </c>
    </row>
    <row r="257" spans="1:11" s="70" customFormat="1">
      <c r="A257" s="4" t="s">
        <v>315</v>
      </c>
      <c r="B257" s="5" t="s">
        <v>254</v>
      </c>
      <c r="C257" s="5" t="s">
        <v>314</v>
      </c>
      <c r="D257" s="7" t="s">
        <v>11</v>
      </c>
      <c r="E257" s="6">
        <v>75000</v>
      </c>
      <c r="F257" s="6">
        <v>5704.4</v>
      </c>
      <c r="G257" s="6">
        <v>2280</v>
      </c>
      <c r="H257" s="6">
        <v>2152.5</v>
      </c>
      <c r="I257" s="6">
        <v>10957.900000000009</v>
      </c>
      <c r="J257" s="23">
        <v>53905.2</v>
      </c>
      <c r="K257" s="11" t="s">
        <v>1383</v>
      </c>
    </row>
    <row r="258" spans="1:11" s="70" customFormat="1">
      <c r="A258" s="4" t="s">
        <v>320</v>
      </c>
      <c r="B258" s="5" t="s">
        <v>254</v>
      </c>
      <c r="C258" s="5" t="s">
        <v>314</v>
      </c>
      <c r="D258" s="7" t="s">
        <v>11</v>
      </c>
      <c r="E258" s="6">
        <v>65000</v>
      </c>
      <c r="F258" s="6">
        <v>4427.58</v>
      </c>
      <c r="G258" s="6">
        <v>1976</v>
      </c>
      <c r="H258" s="6">
        <v>1865.5</v>
      </c>
      <c r="I258" s="6">
        <v>15013.339999999997</v>
      </c>
      <c r="J258" s="23">
        <v>41717.58</v>
      </c>
      <c r="K258" s="11" t="s">
        <v>1382</v>
      </c>
    </row>
    <row r="259" spans="1:11" s="70" customFormat="1">
      <c r="A259" s="4" t="s">
        <v>1398</v>
      </c>
      <c r="B259" s="5" t="s">
        <v>1399</v>
      </c>
      <c r="C259" s="5" t="s">
        <v>314</v>
      </c>
      <c r="D259" s="7" t="s">
        <v>39</v>
      </c>
      <c r="E259" s="6">
        <v>65000</v>
      </c>
      <c r="F259" s="6">
        <v>4125.09</v>
      </c>
      <c r="G259" s="6">
        <v>1976</v>
      </c>
      <c r="H259" s="6">
        <v>1865.5</v>
      </c>
      <c r="I259" s="6">
        <v>1537.4500000000044</v>
      </c>
      <c r="J259" s="23">
        <v>55495.96</v>
      </c>
      <c r="K259" s="11" t="s">
        <v>1382</v>
      </c>
    </row>
    <row r="260" spans="1:11" s="70" customFormat="1">
      <c r="A260" s="4" t="s">
        <v>313</v>
      </c>
      <c r="B260" s="5" t="s">
        <v>254</v>
      </c>
      <c r="C260" s="5" t="s">
        <v>314</v>
      </c>
      <c r="D260" s="7" t="s">
        <v>11</v>
      </c>
      <c r="E260" s="21">
        <v>60000</v>
      </c>
      <c r="F260" s="21">
        <v>3486.68</v>
      </c>
      <c r="G260" s="21">
        <v>1824</v>
      </c>
      <c r="H260" s="21">
        <v>1722</v>
      </c>
      <c r="I260" s="21">
        <v>6742.6399999999994</v>
      </c>
      <c r="J260" s="23">
        <v>46224.68</v>
      </c>
      <c r="K260" s="11" t="s">
        <v>1383</v>
      </c>
    </row>
    <row r="261" spans="1:11" s="70" customFormat="1">
      <c r="A261" s="4" t="s">
        <v>1057</v>
      </c>
      <c r="B261" s="5" t="s">
        <v>319</v>
      </c>
      <c r="C261" s="5" t="s">
        <v>314</v>
      </c>
      <c r="D261" s="7" t="s">
        <v>11</v>
      </c>
      <c r="E261" s="21">
        <v>40000</v>
      </c>
      <c r="F261" s="21">
        <v>442.65</v>
      </c>
      <c r="G261" s="21">
        <v>1216</v>
      </c>
      <c r="H261" s="21">
        <v>1148</v>
      </c>
      <c r="I261" s="21">
        <v>25</v>
      </c>
      <c r="J261" s="23">
        <v>37168.35</v>
      </c>
      <c r="K261" s="11" t="s">
        <v>1382</v>
      </c>
    </row>
    <row r="262" spans="1:11" s="70" customFormat="1">
      <c r="A262" s="4" t="s">
        <v>150</v>
      </c>
      <c r="B262" s="5" t="s">
        <v>10</v>
      </c>
      <c r="C262" s="5" t="s">
        <v>314</v>
      </c>
      <c r="D262" s="7" t="s">
        <v>39</v>
      </c>
      <c r="E262" s="21">
        <v>35000</v>
      </c>
      <c r="F262" s="21"/>
      <c r="G262" s="21">
        <v>1064</v>
      </c>
      <c r="H262" s="21">
        <v>1004.5</v>
      </c>
      <c r="I262" s="21">
        <v>2931.630000000001</v>
      </c>
      <c r="J262" s="23">
        <v>29999.87</v>
      </c>
      <c r="K262" s="11" t="s">
        <v>1383</v>
      </c>
    </row>
    <row r="263" spans="1:11" s="70" customFormat="1">
      <c r="A263" s="4" t="s">
        <v>2661</v>
      </c>
      <c r="B263" s="8" t="s">
        <v>55</v>
      </c>
      <c r="C263" s="7" t="s">
        <v>314</v>
      </c>
      <c r="D263" s="7" t="s">
        <v>11</v>
      </c>
      <c r="E263" s="21">
        <v>25000</v>
      </c>
      <c r="F263" s="21"/>
      <c r="G263" s="21">
        <v>760</v>
      </c>
      <c r="H263" s="21">
        <v>717.5</v>
      </c>
      <c r="I263" s="21">
        <v>25</v>
      </c>
      <c r="J263" s="23">
        <v>23497.5</v>
      </c>
      <c r="K263" s="11" t="s">
        <v>1383</v>
      </c>
    </row>
    <row r="264" spans="1:11" s="70" customFormat="1">
      <c r="A264" s="4" t="s">
        <v>1033</v>
      </c>
      <c r="B264" s="5" t="s">
        <v>55</v>
      </c>
      <c r="C264" s="5" t="s">
        <v>314</v>
      </c>
      <c r="D264" s="7" t="s">
        <v>11</v>
      </c>
      <c r="E264" s="6">
        <v>25000</v>
      </c>
      <c r="F264" s="6"/>
      <c r="G264" s="6">
        <v>760</v>
      </c>
      <c r="H264" s="6">
        <v>717.5</v>
      </c>
      <c r="I264" s="6">
        <v>25</v>
      </c>
      <c r="J264" s="23">
        <v>23497.5</v>
      </c>
      <c r="K264" s="11" t="s">
        <v>1383</v>
      </c>
    </row>
    <row r="265" spans="1:11" s="70" customFormat="1">
      <c r="A265" s="4" t="s">
        <v>1059</v>
      </c>
      <c r="B265" s="5" t="s">
        <v>385</v>
      </c>
      <c r="C265" s="5" t="s">
        <v>314</v>
      </c>
      <c r="D265" s="7" t="s">
        <v>11</v>
      </c>
      <c r="E265" s="6">
        <v>25000</v>
      </c>
      <c r="F265" s="6"/>
      <c r="G265" s="6">
        <v>760</v>
      </c>
      <c r="H265" s="6">
        <v>717.5</v>
      </c>
      <c r="I265" s="6">
        <v>3071</v>
      </c>
      <c r="J265" s="23">
        <v>20451.5</v>
      </c>
      <c r="K265" s="11" t="s">
        <v>1382</v>
      </c>
    </row>
    <row r="266" spans="1:11" s="70" customFormat="1">
      <c r="A266" s="4" t="s">
        <v>321</v>
      </c>
      <c r="B266" s="5" t="s">
        <v>15</v>
      </c>
      <c r="C266" s="5" t="s">
        <v>314</v>
      </c>
      <c r="D266" s="7" t="s">
        <v>11</v>
      </c>
      <c r="E266" s="6">
        <v>22000</v>
      </c>
      <c r="F266" s="6"/>
      <c r="G266" s="6">
        <v>668.8</v>
      </c>
      <c r="H266" s="6">
        <v>631.4</v>
      </c>
      <c r="I266" s="6">
        <v>125</v>
      </c>
      <c r="J266" s="23">
        <v>20574.8</v>
      </c>
      <c r="K266" s="11" t="s">
        <v>1382</v>
      </c>
    </row>
    <row r="267" spans="1:11" s="70" customFormat="1" ht="25.5">
      <c r="A267" s="4" t="s">
        <v>258</v>
      </c>
      <c r="B267" s="8" t="s">
        <v>259</v>
      </c>
      <c r="C267" s="7" t="s">
        <v>1735</v>
      </c>
      <c r="D267" s="7" t="s">
        <v>39</v>
      </c>
      <c r="E267" s="21">
        <v>115000</v>
      </c>
      <c r="F267" s="21">
        <v>15633.74</v>
      </c>
      <c r="G267" s="21">
        <v>3496</v>
      </c>
      <c r="H267" s="21">
        <v>3300.5</v>
      </c>
      <c r="I267" s="21">
        <v>10925</v>
      </c>
      <c r="J267" s="23">
        <v>81644.759999999995</v>
      </c>
      <c r="K267" s="11" t="s">
        <v>1383</v>
      </c>
    </row>
    <row r="268" spans="1:11" s="70" customFormat="1" ht="25.5">
      <c r="A268" s="4" t="s">
        <v>257</v>
      </c>
      <c r="B268" s="5" t="s">
        <v>254</v>
      </c>
      <c r="C268" s="5" t="s">
        <v>1735</v>
      </c>
      <c r="D268" s="7" t="s">
        <v>11</v>
      </c>
      <c r="E268" s="6">
        <v>65000</v>
      </c>
      <c r="F268" s="6">
        <v>4427.58</v>
      </c>
      <c r="G268" s="6">
        <v>1976</v>
      </c>
      <c r="H268" s="6">
        <v>1865.5</v>
      </c>
      <c r="I268" s="6">
        <v>25</v>
      </c>
      <c r="J268" s="23">
        <v>56705.919999999998</v>
      </c>
      <c r="K268" s="11" t="s">
        <v>1382</v>
      </c>
    </row>
    <row r="269" spans="1:11" s="70" customFormat="1" ht="25.5">
      <c r="A269" s="4" t="s">
        <v>260</v>
      </c>
      <c r="B269" s="5" t="s">
        <v>254</v>
      </c>
      <c r="C269" s="5" t="s">
        <v>1735</v>
      </c>
      <c r="D269" s="7" t="s">
        <v>11</v>
      </c>
      <c r="E269" s="21">
        <v>45000</v>
      </c>
      <c r="F269" s="21">
        <v>1148.33</v>
      </c>
      <c r="G269" s="21">
        <v>1368</v>
      </c>
      <c r="H269" s="21">
        <v>1291.5</v>
      </c>
      <c r="I269" s="21">
        <v>1571</v>
      </c>
      <c r="J269" s="23">
        <v>39621.17</v>
      </c>
      <c r="K269" s="11" t="s">
        <v>1383</v>
      </c>
    </row>
    <row r="270" spans="1:11" s="70" customFormat="1" ht="25.5">
      <c r="A270" s="4" t="s">
        <v>1028</v>
      </c>
      <c r="B270" s="5" t="s">
        <v>794</v>
      </c>
      <c r="C270" s="5" t="s">
        <v>861</v>
      </c>
      <c r="D270" s="7" t="s">
        <v>648</v>
      </c>
      <c r="E270" s="6">
        <v>220000</v>
      </c>
      <c r="F270" s="6">
        <v>40768.42</v>
      </c>
      <c r="G270" s="6">
        <v>4943.8</v>
      </c>
      <c r="H270" s="6">
        <v>6314</v>
      </c>
      <c r="I270" s="6">
        <v>25.000000000029104</v>
      </c>
      <c r="J270" s="23">
        <v>167948.78</v>
      </c>
      <c r="K270" s="11" t="s">
        <v>1382</v>
      </c>
    </row>
    <row r="271" spans="1:11" s="70" customFormat="1">
      <c r="A271" s="4" t="s">
        <v>1743</v>
      </c>
      <c r="B271" s="5" t="s">
        <v>32</v>
      </c>
      <c r="C271" s="5" t="s">
        <v>861</v>
      </c>
      <c r="D271" s="7" t="s">
        <v>11</v>
      </c>
      <c r="E271" s="21">
        <v>50000</v>
      </c>
      <c r="F271" s="21">
        <v>1854</v>
      </c>
      <c r="G271" s="21">
        <v>1520</v>
      </c>
      <c r="H271" s="21">
        <v>1435</v>
      </c>
      <c r="I271" s="21">
        <v>25</v>
      </c>
      <c r="J271" s="23">
        <v>45166</v>
      </c>
      <c r="K271" s="11" t="s">
        <v>1383</v>
      </c>
    </row>
    <row r="272" spans="1:11" s="70" customFormat="1">
      <c r="A272" s="4" t="s">
        <v>2558</v>
      </c>
      <c r="B272" s="5" t="s">
        <v>598</v>
      </c>
      <c r="C272" s="5" t="s">
        <v>861</v>
      </c>
      <c r="D272" s="7" t="s">
        <v>1741</v>
      </c>
      <c r="E272" s="21">
        <v>24000</v>
      </c>
      <c r="F272" s="21"/>
      <c r="G272" s="21">
        <v>729.6</v>
      </c>
      <c r="H272" s="21">
        <v>688.8</v>
      </c>
      <c r="I272" s="21">
        <v>2071.0000000000036</v>
      </c>
      <c r="J272" s="23">
        <v>20510.599999999999</v>
      </c>
      <c r="K272" s="11" t="s">
        <v>1382</v>
      </c>
    </row>
    <row r="273" spans="1:11" s="70" customFormat="1" ht="25.5">
      <c r="A273" s="4" t="s">
        <v>420</v>
      </c>
      <c r="B273" s="5" t="s">
        <v>246</v>
      </c>
      <c r="C273" s="5" t="s">
        <v>297</v>
      </c>
      <c r="D273" s="7" t="s">
        <v>11</v>
      </c>
      <c r="E273" s="21">
        <v>35000</v>
      </c>
      <c r="F273" s="21"/>
      <c r="G273" s="21">
        <v>1064</v>
      </c>
      <c r="H273" s="21">
        <v>1004.5</v>
      </c>
      <c r="I273" s="21">
        <v>1121</v>
      </c>
      <c r="J273" s="23">
        <v>31810.5</v>
      </c>
      <c r="K273" s="11" t="s">
        <v>1383</v>
      </c>
    </row>
    <row r="274" spans="1:11" s="70" customFormat="1" ht="25.5">
      <c r="A274" s="4" t="s">
        <v>793</v>
      </c>
      <c r="B274" s="5" t="s">
        <v>794</v>
      </c>
      <c r="C274" s="5" t="s">
        <v>778</v>
      </c>
      <c r="D274" s="7" t="s">
        <v>648</v>
      </c>
      <c r="E274" s="21">
        <v>220000</v>
      </c>
      <c r="F274" s="21">
        <v>40768.42</v>
      </c>
      <c r="G274" s="21">
        <v>4943.8</v>
      </c>
      <c r="H274" s="21">
        <v>6314</v>
      </c>
      <c r="I274" s="21">
        <v>1025.0000000000291</v>
      </c>
      <c r="J274" s="23">
        <v>166948.78</v>
      </c>
      <c r="K274" s="11" t="s">
        <v>1382</v>
      </c>
    </row>
    <row r="275" spans="1:11" s="70" customFormat="1" ht="25.5">
      <c r="A275" s="4" t="s">
        <v>299</v>
      </c>
      <c r="B275" s="5" t="s">
        <v>300</v>
      </c>
      <c r="C275" s="5" t="s">
        <v>778</v>
      </c>
      <c r="D275" s="7" t="s">
        <v>39</v>
      </c>
      <c r="E275" s="21">
        <v>115000</v>
      </c>
      <c r="F275" s="21">
        <v>15633.74</v>
      </c>
      <c r="G275" s="21">
        <v>3496</v>
      </c>
      <c r="H275" s="21">
        <v>3300.5</v>
      </c>
      <c r="I275" s="21">
        <v>75</v>
      </c>
      <c r="J275" s="23">
        <v>92494.76</v>
      </c>
      <c r="K275" s="11" t="s">
        <v>1383</v>
      </c>
    </row>
    <row r="276" spans="1:11" s="70" customFormat="1" ht="25.5">
      <c r="A276" s="4" t="s">
        <v>954</v>
      </c>
      <c r="B276" s="5" t="s">
        <v>32</v>
      </c>
      <c r="C276" s="5" t="s">
        <v>778</v>
      </c>
      <c r="D276" s="7" t="s">
        <v>11</v>
      </c>
      <c r="E276" s="21">
        <v>100000</v>
      </c>
      <c r="F276" s="21">
        <v>12105.37</v>
      </c>
      <c r="G276" s="21">
        <v>3040</v>
      </c>
      <c r="H276" s="21">
        <v>2870</v>
      </c>
      <c r="I276" s="21">
        <v>1625</v>
      </c>
      <c r="J276" s="23">
        <v>80359.63</v>
      </c>
      <c r="K276" s="11" t="s">
        <v>1382</v>
      </c>
    </row>
    <row r="277" spans="1:11" s="70" customFormat="1" ht="25.5">
      <c r="A277" s="4" t="s">
        <v>806</v>
      </c>
      <c r="B277" s="5" t="s">
        <v>59</v>
      </c>
      <c r="C277" s="5" t="s">
        <v>778</v>
      </c>
      <c r="D277" s="7" t="s">
        <v>11</v>
      </c>
      <c r="E277" s="6">
        <v>75000</v>
      </c>
      <c r="F277" s="6">
        <v>6309.38</v>
      </c>
      <c r="G277" s="6">
        <v>2280</v>
      </c>
      <c r="H277" s="6">
        <v>2152.5</v>
      </c>
      <c r="I277" s="6">
        <v>24.999999999992724</v>
      </c>
      <c r="J277" s="23">
        <v>64233.120000000003</v>
      </c>
      <c r="K277" s="11" t="s">
        <v>1382</v>
      </c>
    </row>
    <row r="278" spans="1:11" s="70" customFormat="1" ht="25.5">
      <c r="A278" s="4" t="s">
        <v>801</v>
      </c>
      <c r="B278" s="5" t="s">
        <v>32</v>
      </c>
      <c r="C278" s="5" t="s">
        <v>778</v>
      </c>
      <c r="D278" s="7" t="s">
        <v>11</v>
      </c>
      <c r="E278" s="21">
        <v>55000</v>
      </c>
      <c r="F278" s="21">
        <v>2105.94</v>
      </c>
      <c r="G278" s="21">
        <v>1672</v>
      </c>
      <c r="H278" s="21">
        <v>1578.5</v>
      </c>
      <c r="I278" s="21">
        <v>21238.269999999997</v>
      </c>
      <c r="J278" s="23">
        <v>28405.29</v>
      </c>
      <c r="K278" s="11" t="s">
        <v>1383</v>
      </c>
    </row>
    <row r="279" spans="1:11" s="70" customFormat="1" ht="25.5">
      <c r="A279" s="4" t="s">
        <v>2853</v>
      </c>
      <c r="B279" s="8" t="s">
        <v>902</v>
      </c>
      <c r="C279" s="7" t="s">
        <v>778</v>
      </c>
      <c r="D279" s="7" t="s">
        <v>1741</v>
      </c>
      <c r="E279" s="21">
        <v>55000</v>
      </c>
      <c r="F279" s="21">
        <v>2559.6799999999998</v>
      </c>
      <c r="G279" s="21">
        <v>1672</v>
      </c>
      <c r="H279" s="21">
        <v>1578.5</v>
      </c>
      <c r="I279" s="21">
        <v>25</v>
      </c>
      <c r="J279" s="23">
        <v>49164.82</v>
      </c>
      <c r="K279" s="11" t="s">
        <v>1383</v>
      </c>
    </row>
    <row r="280" spans="1:11" s="70" customFormat="1" ht="25.5">
      <c r="A280" s="4" t="s">
        <v>563</v>
      </c>
      <c r="B280" s="8" t="s">
        <v>564</v>
      </c>
      <c r="C280" s="7" t="s">
        <v>778</v>
      </c>
      <c r="D280" s="7" t="s">
        <v>39</v>
      </c>
      <c r="E280" s="21">
        <v>55000</v>
      </c>
      <c r="F280" s="21">
        <v>2559.6799999999998</v>
      </c>
      <c r="G280" s="21">
        <v>1672</v>
      </c>
      <c r="H280" s="21">
        <v>1578.5</v>
      </c>
      <c r="I280" s="21">
        <v>375</v>
      </c>
      <c r="J280" s="23">
        <v>48814.82</v>
      </c>
      <c r="K280" s="11" t="s">
        <v>1383</v>
      </c>
    </row>
    <row r="281" spans="1:11" s="70" customFormat="1" ht="25.5">
      <c r="A281" s="4" t="s">
        <v>860</v>
      </c>
      <c r="B281" s="8" t="s">
        <v>32</v>
      </c>
      <c r="C281" s="7" t="s">
        <v>778</v>
      </c>
      <c r="D281" s="7" t="s">
        <v>11</v>
      </c>
      <c r="E281" s="21">
        <v>50000</v>
      </c>
      <c r="F281" s="21">
        <v>1400.27</v>
      </c>
      <c r="G281" s="21">
        <v>1520</v>
      </c>
      <c r="H281" s="21">
        <v>1435</v>
      </c>
      <c r="I281" s="21">
        <v>3649.9000000000015</v>
      </c>
      <c r="J281" s="23">
        <v>41994.83</v>
      </c>
      <c r="K281" s="11" t="s">
        <v>1383</v>
      </c>
    </row>
    <row r="282" spans="1:11" s="70" customFormat="1" ht="25.5">
      <c r="A282" s="4" t="s">
        <v>894</v>
      </c>
      <c r="B282" s="8" t="s">
        <v>32</v>
      </c>
      <c r="C282" s="7" t="s">
        <v>778</v>
      </c>
      <c r="D282" s="7" t="s">
        <v>11</v>
      </c>
      <c r="E282" s="21">
        <v>45000</v>
      </c>
      <c r="F282" s="21">
        <v>1148.33</v>
      </c>
      <c r="G282" s="21">
        <v>1368</v>
      </c>
      <c r="H282" s="21">
        <v>1291.5</v>
      </c>
      <c r="I282" s="21">
        <v>25</v>
      </c>
      <c r="J282" s="23">
        <v>41167.17</v>
      </c>
      <c r="K282" s="11" t="s">
        <v>1383</v>
      </c>
    </row>
    <row r="283" spans="1:11" s="70" customFormat="1" ht="25.5">
      <c r="A283" s="4" t="s">
        <v>1729</v>
      </c>
      <c r="B283" s="8" t="s">
        <v>287</v>
      </c>
      <c r="C283" s="7" t="s">
        <v>778</v>
      </c>
      <c r="D283" s="7" t="s">
        <v>1741</v>
      </c>
      <c r="E283" s="21">
        <v>45000</v>
      </c>
      <c r="F283" s="21">
        <v>1148.33</v>
      </c>
      <c r="G283" s="21">
        <v>1368</v>
      </c>
      <c r="H283" s="21">
        <v>1291.5</v>
      </c>
      <c r="I283" s="21">
        <v>1571</v>
      </c>
      <c r="J283" s="23">
        <v>39621.17</v>
      </c>
      <c r="K283" s="11" t="s">
        <v>1382</v>
      </c>
    </row>
    <row r="284" spans="1:11" s="70" customFormat="1" ht="25.5">
      <c r="A284" s="4" t="s">
        <v>565</v>
      </c>
      <c r="B284" s="8" t="s">
        <v>10</v>
      </c>
      <c r="C284" s="7" t="s">
        <v>778</v>
      </c>
      <c r="D284" s="7" t="s">
        <v>39</v>
      </c>
      <c r="E284" s="21">
        <v>45000</v>
      </c>
      <c r="F284" s="21">
        <v>1148.33</v>
      </c>
      <c r="G284" s="21">
        <v>1368</v>
      </c>
      <c r="H284" s="21">
        <v>1291.5</v>
      </c>
      <c r="I284" s="21">
        <v>1275</v>
      </c>
      <c r="J284" s="23">
        <v>39917.17</v>
      </c>
      <c r="K284" s="11" t="s">
        <v>1383</v>
      </c>
    </row>
    <row r="285" spans="1:11" s="70" customFormat="1" ht="25.5">
      <c r="A285" s="4" t="s">
        <v>2839</v>
      </c>
      <c r="B285" s="8" t="s">
        <v>687</v>
      </c>
      <c r="C285" s="7" t="s">
        <v>778</v>
      </c>
      <c r="D285" s="7" t="s">
        <v>11</v>
      </c>
      <c r="E285" s="21">
        <v>36000</v>
      </c>
      <c r="F285" s="21"/>
      <c r="G285" s="21">
        <v>1094.4000000000001</v>
      </c>
      <c r="H285" s="21">
        <v>1033.2</v>
      </c>
      <c r="I285" s="21">
        <v>25</v>
      </c>
      <c r="J285" s="23">
        <v>33847.4</v>
      </c>
      <c r="K285" s="11" t="s">
        <v>1382</v>
      </c>
    </row>
    <row r="286" spans="1:11" s="70" customFormat="1" ht="25.5">
      <c r="A286" s="4" t="s">
        <v>787</v>
      </c>
      <c r="B286" s="8" t="s">
        <v>82</v>
      </c>
      <c r="C286" s="7" t="s">
        <v>778</v>
      </c>
      <c r="D286" s="7" t="s">
        <v>11</v>
      </c>
      <c r="E286" s="21">
        <v>35000</v>
      </c>
      <c r="F286" s="21"/>
      <c r="G286" s="21">
        <v>1064</v>
      </c>
      <c r="H286" s="21">
        <v>1004.5</v>
      </c>
      <c r="I286" s="21">
        <v>6353.380000000001</v>
      </c>
      <c r="J286" s="23">
        <v>26578.12</v>
      </c>
      <c r="K286" s="11" t="s">
        <v>1383</v>
      </c>
    </row>
    <row r="287" spans="1:11" s="70" customFormat="1" ht="25.5">
      <c r="A287" s="4" t="s">
        <v>12</v>
      </c>
      <c r="B287" s="8" t="s">
        <v>13</v>
      </c>
      <c r="C287" s="7" t="s">
        <v>778</v>
      </c>
      <c r="D287" s="7" t="s">
        <v>11</v>
      </c>
      <c r="E287" s="21">
        <v>35000</v>
      </c>
      <c r="F287" s="21"/>
      <c r="G287" s="21">
        <v>1064</v>
      </c>
      <c r="H287" s="21">
        <v>1004.5</v>
      </c>
      <c r="I287" s="21">
        <v>325</v>
      </c>
      <c r="J287" s="23">
        <v>32606.5</v>
      </c>
      <c r="K287" s="11" t="s">
        <v>1382</v>
      </c>
    </row>
    <row r="288" spans="1:11" s="70" customFormat="1" ht="25.5">
      <c r="A288" s="4" t="s">
        <v>1687</v>
      </c>
      <c r="B288" s="5" t="s">
        <v>360</v>
      </c>
      <c r="C288" s="5" t="s">
        <v>778</v>
      </c>
      <c r="D288" s="7" t="s">
        <v>11</v>
      </c>
      <c r="E288" s="6">
        <v>35000</v>
      </c>
      <c r="F288" s="6"/>
      <c r="G288" s="6">
        <v>1064</v>
      </c>
      <c r="H288" s="6">
        <v>1004.5</v>
      </c>
      <c r="I288" s="6">
        <v>25</v>
      </c>
      <c r="J288" s="23">
        <v>32906.5</v>
      </c>
      <c r="K288" s="11" t="s">
        <v>1383</v>
      </c>
    </row>
    <row r="289" spans="1:11" s="70" customFormat="1" ht="25.5">
      <c r="A289" s="4" t="s">
        <v>789</v>
      </c>
      <c r="B289" s="5" t="s">
        <v>463</v>
      </c>
      <c r="C289" s="5" t="s">
        <v>778</v>
      </c>
      <c r="D289" s="7" t="s">
        <v>11</v>
      </c>
      <c r="E289" s="21">
        <v>31500</v>
      </c>
      <c r="F289" s="21"/>
      <c r="G289" s="21">
        <v>957.6</v>
      </c>
      <c r="H289" s="21">
        <v>904.05</v>
      </c>
      <c r="I289" s="21">
        <v>8090.52</v>
      </c>
      <c r="J289" s="23">
        <v>21547.83</v>
      </c>
      <c r="K289" s="11" t="s">
        <v>1382</v>
      </c>
    </row>
    <row r="290" spans="1:11" s="70" customFormat="1" ht="25.5">
      <c r="A290" s="4" t="s">
        <v>807</v>
      </c>
      <c r="B290" s="5" t="s">
        <v>59</v>
      </c>
      <c r="C290" s="5" t="s">
        <v>778</v>
      </c>
      <c r="D290" s="7" t="s">
        <v>11</v>
      </c>
      <c r="E290" s="21">
        <v>31500</v>
      </c>
      <c r="F290" s="21"/>
      <c r="G290" s="21">
        <v>957.6</v>
      </c>
      <c r="H290" s="21">
        <v>904.05</v>
      </c>
      <c r="I290" s="21">
        <v>25.000000000003638</v>
      </c>
      <c r="J290" s="23">
        <v>29613.35</v>
      </c>
      <c r="K290" s="11" t="s">
        <v>1382</v>
      </c>
    </row>
    <row r="291" spans="1:11" s="70" customFormat="1" ht="25.5">
      <c r="A291" s="4" t="s">
        <v>795</v>
      </c>
      <c r="B291" s="5" t="s">
        <v>75</v>
      </c>
      <c r="C291" s="5" t="s">
        <v>778</v>
      </c>
      <c r="D291" s="7" t="s">
        <v>11</v>
      </c>
      <c r="E291" s="6">
        <v>26620</v>
      </c>
      <c r="F291" s="6"/>
      <c r="G291" s="6">
        <v>809.25</v>
      </c>
      <c r="H291" s="6">
        <v>763.99</v>
      </c>
      <c r="I291" s="6">
        <v>1537.4499999999971</v>
      </c>
      <c r="J291" s="23">
        <v>23509.31</v>
      </c>
      <c r="K291" s="11" t="s">
        <v>1382</v>
      </c>
    </row>
    <row r="292" spans="1:11" s="70" customFormat="1" ht="25.5">
      <c r="A292" s="4" t="s">
        <v>642</v>
      </c>
      <c r="B292" s="5" t="s">
        <v>69</v>
      </c>
      <c r="C292" s="5" t="s">
        <v>778</v>
      </c>
      <c r="D292" s="7" t="s">
        <v>11</v>
      </c>
      <c r="E292" s="6">
        <v>26250</v>
      </c>
      <c r="F292" s="6"/>
      <c r="G292" s="6">
        <v>798</v>
      </c>
      <c r="H292" s="6">
        <v>753.38</v>
      </c>
      <c r="I292" s="6">
        <v>1071</v>
      </c>
      <c r="J292" s="23">
        <v>23627.62</v>
      </c>
      <c r="K292" s="11" t="s">
        <v>1383</v>
      </c>
    </row>
    <row r="293" spans="1:11" s="70" customFormat="1" ht="25.5">
      <c r="A293" s="4" t="s">
        <v>1032</v>
      </c>
      <c r="B293" s="5" t="s">
        <v>10</v>
      </c>
      <c r="C293" s="5" t="s">
        <v>778</v>
      </c>
      <c r="D293" s="7" t="s">
        <v>1741</v>
      </c>
      <c r="E293" s="6">
        <v>26250</v>
      </c>
      <c r="F293" s="6"/>
      <c r="G293" s="6">
        <v>798</v>
      </c>
      <c r="H293" s="6">
        <v>753.38</v>
      </c>
      <c r="I293" s="6">
        <v>25</v>
      </c>
      <c r="J293" s="23">
        <v>24673.62</v>
      </c>
      <c r="K293" s="11" t="s">
        <v>1383</v>
      </c>
    </row>
    <row r="294" spans="1:11" s="70" customFormat="1" ht="25.5">
      <c r="A294" s="4" t="s">
        <v>1012</v>
      </c>
      <c r="B294" s="8" t="s">
        <v>1011</v>
      </c>
      <c r="C294" s="7" t="s">
        <v>778</v>
      </c>
      <c r="D294" s="7" t="s">
        <v>11</v>
      </c>
      <c r="E294" s="21">
        <v>26250</v>
      </c>
      <c r="F294" s="21"/>
      <c r="G294" s="21">
        <v>798</v>
      </c>
      <c r="H294" s="21">
        <v>753.38</v>
      </c>
      <c r="I294" s="21">
        <v>25</v>
      </c>
      <c r="J294" s="23">
        <v>24673.62</v>
      </c>
      <c r="K294" s="11" t="s">
        <v>1383</v>
      </c>
    </row>
    <row r="295" spans="1:11" s="70" customFormat="1" ht="25.5">
      <c r="A295" s="4" t="s">
        <v>2571</v>
      </c>
      <c r="B295" s="5" t="s">
        <v>10</v>
      </c>
      <c r="C295" s="5" t="s">
        <v>778</v>
      </c>
      <c r="D295" s="7" t="s">
        <v>1741</v>
      </c>
      <c r="E295" s="6">
        <v>25000</v>
      </c>
      <c r="F295" s="6"/>
      <c r="G295" s="6">
        <v>760</v>
      </c>
      <c r="H295" s="6">
        <v>717.5</v>
      </c>
      <c r="I295" s="6">
        <v>25</v>
      </c>
      <c r="J295" s="23">
        <v>23497.5</v>
      </c>
      <c r="K295" s="11" t="s">
        <v>1383</v>
      </c>
    </row>
    <row r="296" spans="1:11" s="70" customFormat="1" ht="25.5">
      <c r="A296" s="4" t="s">
        <v>1616</v>
      </c>
      <c r="B296" s="5" t="s">
        <v>385</v>
      </c>
      <c r="C296" s="5" t="s">
        <v>778</v>
      </c>
      <c r="D296" s="7" t="s">
        <v>11</v>
      </c>
      <c r="E296" s="6">
        <v>25000</v>
      </c>
      <c r="F296" s="6"/>
      <c r="G296" s="6">
        <v>760</v>
      </c>
      <c r="H296" s="6">
        <v>717.5</v>
      </c>
      <c r="I296" s="6">
        <v>25</v>
      </c>
      <c r="J296" s="23">
        <v>23497.5</v>
      </c>
      <c r="K296" s="11" t="s">
        <v>1382</v>
      </c>
    </row>
    <row r="297" spans="1:11" s="70" customFormat="1" ht="25.5">
      <c r="A297" s="4" t="s">
        <v>1555</v>
      </c>
      <c r="B297" s="5" t="s">
        <v>132</v>
      </c>
      <c r="C297" s="5" t="s">
        <v>778</v>
      </c>
      <c r="D297" s="7" t="s">
        <v>1741</v>
      </c>
      <c r="E297" s="6">
        <v>25000</v>
      </c>
      <c r="F297" s="6"/>
      <c r="G297" s="6">
        <v>760</v>
      </c>
      <c r="H297" s="6">
        <v>717.5</v>
      </c>
      <c r="I297" s="6">
        <v>25</v>
      </c>
      <c r="J297" s="23">
        <v>23497.5</v>
      </c>
      <c r="K297" s="11" t="s">
        <v>1382</v>
      </c>
    </row>
    <row r="298" spans="1:11" s="70" customFormat="1" ht="25.5">
      <c r="A298" s="4" t="s">
        <v>2867</v>
      </c>
      <c r="B298" s="8" t="s">
        <v>360</v>
      </c>
      <c r="C298" s="7" t="s">
        <v>778</v>
      </c>
      <c r="D298" s="7" t="s">
        <v>11</v>
      </c>
      <c r="E298" s="21">
        <v>25000</v>
      </c>
      <c r="F298" s="21"/>
      <c r="G298" s="21">
        <v>760</v>
      </c>
      <c r="H298" s="21">
        <v>717.5</v>
      </c>
      <c r="I298" s="21">
        <v>25</v>
      </c>
      <c r="J298" s="23">
        <v>23497.5</v>
      </c>
      <c r="K298" s="11" t="s">
        <v>1383</v>
      </c>
    </row>
    <row r="299" spans="1:11" s="70" customFormat="1" ht="25.5">
      <c r="A299" s="4" t="s">
        <v>811</v>
      </c>
      <c r="B299" s="5" t="s">
        <v>305</v>
      </c>
      <c r="C299" s="5" t="s">
        <v>778</v>
      </c>
      <c r="D299" s="7" t="s">
        <v>11</v>
      </c>
      <c r="E299" s="6">
        <v>19800</v>
      </c>
      <c r="F299" s="6"/>
      <c r="G299" s="6">
        <v>601.91999999999996</v>
      </c>
      <c r="H299" s="6">
        <v>568.26</v>
      </c>
      <c r="I299" s="6">
        <v>25.000000000003638</v>
      </c>
      <c r="J299" s="23">
        <v>18604.82</v>
      </c>
      <c r="K299" s="11" t="s">
        <v>1383</v>
      </c>
    </row>
    <row r="300" spans="1:11" s="70" customFormat="1" ht="25.5">
      <c r="A300" s="4" t="s">
        <v>2712</v>
      </c>
      <c r="B300" s="5" t="s">
        <v>27</v>
      </c>
      <c r="C300" s="5" t="s">
        <v>778</v>
      </c>
      <c r="D300" s="7" t="s">
        <v>1741</v>
      </c>
      <c r="E300" s="6">
        <v>18000</v>
      </c>
      <c r="F300" s="6"/>
      <c r="G300" s="6">
        <v>547.20000000000005</v>
      </c>
      <c r="H300" s="6">
        <v>516.6</v>
      </c>
      <c r="I300" s="6">
        <v>25</v>
      </c>
      <c r="J300" s="23">
        <v>16911.2</v>
      </c>
      <c r="K300" s="11" t="s">
        <v>1382</v>
      </c>
    </row>
    <row r="301" spans="1:11" s="70" customFormat="1" ht="25.5">
      <c r="A301" s="4" t="s">
        <v>2714</v>
      </c>
      <c r="B301" s="5" t="s">
        <v>27</v>
      </c>
      <c r="C301" s="5" t="s">
        <v>778</v>
      </c>
      <c r="D301" s="7" t="s">
        <v>1741</v>
      </c>
      <c r="E301" s="6">
        <v>18000</v>
      </c>
      <c r="F301" s="6"/>
      <c r="G301" s="6">
        <v>547.20000000000005</v>
      </c>
      <c r="H301" s="6">
        <v>516.6</v>
      </c>
      <c r="I301" s="6">
        <v>25</v>
      </c>
      <c r="J301" s="23">
        <v>16911.2</v>
      </c>
      <c r="K301" s="11" t="s">
        <v>1382</v>
      </c>
    </row>
    <row r="302" spans="1:11" s="70" customFormat="1" ht="25.5">
      <c r="A302" s="4" t="s">
        <v>2832</v>
      </c>
      <c r="B302" s="5" t="s">
        <v>8</v>
      </c>
      <c r="C302" s="5" t="s">
        <v>778</v>
      </c>
      <c r="D302" s="7" t="s">
        <v>1741</v>
      </c>
      <c r="E302" s="6">
        <v>17000</v>
      </c>
      <c r="F302" s="6"/>
      <c r="G302" s="6">
        <v>516.79999999999995</v>
      </c>
      <c r="H302" s="6">
        <v>487.9</v>
      </c>
      <c r="I302" s="6">
        <v>25.000000000001819</v>
      </c>
      <c r="J302" s="23">
        <v>15970.3</v>
      </c>
      <c r="K302" s="11" t="s">
        <v>1383</v>
      </c>
    </row>
    <row r="303" spans="1:11" s="70" customFormat="1" ht="25.5">
      <c r="A303" s="4" t="s">
        <v>800</v>
      </c>
      <c r="B303" s="8" t="s">
        <v>75</v>
      </c>
      <c r="C303" s="7" t="s">
        <v>778</v>
      </c>
      <c r="D303" s="7" t="s">
        <v>11</v>
      </c>
      <c r="E303" s="21">
        <v>16500</v>
      </c>
      <c r="F303" s="21"/>
      <c r="G303" s="21">
        <v>501.6</v>
      </c>
      <c r="H303" s="21">
        <v>473.55</v>
      </c>
      <c r="I303" s="21">
        <v>25</v>
      </c>
      <c r="J303" s="23">
        <v>15499.85</v>
      </c>
      <c r="K303" s="11" t="s">
        <v>1382</v>
      </c>
    </row>
    <row r="304" spans="1:11" s="70" customFormat="1" ht="25.5">
      <c r="A304" s="4" t="s">
        <v>805</v>
      </c>
      <c r="B304" s="5" t="s">
        <v>102</v>
      </c>
      <c r="C304" s="5" t="s">
        <v>778</v>
      </c>
      <c r="D304" s="7" t="s">
        <v>11</v>
      </c>
      <c r="E304" s="21">
        <v>16500</v>
      </c>
      <c r="F304" s="21"/>
      <c r="G304" s="21">
        <v>501.6</v>
      </c>
      <c r="H304" s="21">
        <v>473.55</v>
      </c>
      <c r="I304" s="21">
        <v>25</v>
      </c>
      <c r="J304" s="23">
        <v>15499.85</v>
      </c>
      <c r="K304" s="11" t="s">
        <v>1382</v>
      </c>
    </row>
    <row r="305" spans="1:11" s="70" customFormat="1" ht="25.5">
      <c r="A305" s="4" t="s">
        <v>1679</v>
      </c>
      <c r="B305" s="5" t="s">
        <v>27</v>
      </c>
      <c r="C305" s="5" t="s">
        <v>778</v>
      </c>
      <c r="D305" s="7" t="s">
        <v>1741</v>
      </c>
      <c r="E305" s="6">
        <v>16500</v>
      </c>
      <c r="F305" s="6"/>
      <c r="G305" s="6">
        <v>501.6</v>
      </c>
      <c r="H305" s="6">
        <v>473.55</v>
      </c>
      <c r="I305" s="6">
        <v>25</v>
      </c>
      <c r="J305" s="23">
        <v>15499.85</v>
      </c>
      <c r="K305" s="11" t="s">
        <v>1382</v>
      </c>
    </row>
    <row r="306" spans="1:11" s="70" customFormat="1" ht="25.5">
      <c r="A306" s="4" t="s">
        <v>1389</v>
      </c>
      <c r="B306" s="5" t="s">
        <v>8</v>
      </c>
      <c r="C306" s="5" t="s">
        <v>778</v>
      </c>
      <c r="D306" s="7" t="s">
        <v>1741</v>
      </c>
      <c r="E306" s="6">
        <v>15000</v>
      </c>
      <c r="F306" s="6"/>
      <c r="G306" s="6">
        <v>456</v>
      </c>
      <c r="H306" s="6">
        <v>430.5</v>
      </c>
      <c r="I306" s="6">
        <v>25</v>
      </c>
      <c r="J306" s="23">
        <v>14088.5</v>
      </c>
      <c r="K306" s="11" t="s">
        <v>1383</v>
      </c>
    </row>
    <row r="307" spans="1:11" s="70" customFormat="1" ht="25.5">
      <c r="A307" s="4" t="s">
        <v>785</v>
      </c>
      <c r="B307" s="5" t="s">
        <v>111</v>
      </c>
      <c r="C307" s="5" t="s">
        <v>778</v>
      </c>
      <c r="D307" s="7" t="s">
        <v>11</v>
      </c>
      <c r="E307" s="6">
        <v>14300</v>
      </c>
      <c r="F307" s="6"/>
      <c r="G307" s="6">
        <v>434.72</v>
      </c>
      <c r="H307" s="6">
        <v>410.41</v>
      </c>
      <c r="I307" s="6">
        <v>25</v>
      </c>
      <c r="J307" s="23">
        <v>13429.87</v>
      </c>
      <c r="K307" s="11" t="s">
        <v>1382</v>
      </c>
    </row>
    <row r="308" spans="1:11" s="70" customFormat="1" ht="25.5">
      <c r="A308" s="4" t="s">
        <v>791</v>
      </c>
      <c r="B308" s="8" t="s">
        <v>111</v>
      </c>
      <c r="C308" s="7" t="s">
        <v>778</v>
      </c>
      <c r="D308" s="7" t="s">
        <v>11</v>
      </c>
      <c r="E308" s="21">
        <v>14300</v>
      </c>
      <c r="F308" s="21"/>
      <c r="G308" s="21">
        <v>434.72</v>
      </c>
      <c r="H308" s="21">
        <v>410.41</v>
      </c>
      <c r="I308" s="21">
        <v>4055.6500000000015</v>
      </c>
      <c r="J308" s="23">
        <v>9399.2199999999993</v>
      </c>
      <c r="K308" s="11" t="s">
        <v>1382</v>
      </c>
    </row>
    <row r="309" spans="1:11" s="70" customFormat="1" ht="25.5">
      <c r="A309" s="4" t="s">
        <v>784</v>
      </c>
      <c r="B309" s="5" t="s">
        <v>111</v>
      </c>
      <c r="C309" s="5" t="s">
        <v>778</v>
      </c>
      <c r="D309" s="7" t="s">
        <v>11</v>
      </c>
      <c r="E309" s="6">
        <v>13200</v>
      </c>
      <c r="F309" s="6"/>
      <c r="G309" s="6">
        <v>401.28</v>
      </c>
      <c r="H309" s="6">
        <v>378.84</v>
      </c>
      <c r="I309" s="6">
        <v>2571</v>
      </c>
      <c r="J309" s="23">
        <v>9848.8799999999992</v>
      </c>
      <c r="K309" s="11" t="s">
        <v>1383</v>
      </c>
    </row>
    <row r="310" spans="1:11" s="70" customFormat="1" ht="25.5">
      <c r="A310" s="4" t="s">
        <v>792</v>
      </c>
      <c r="B310" s="5" t="s">
        <v>75</v>
      </c>
      <c r="C310" s="5" t="s">
        <v>778</v>
      </c>
      <c r="D310" s="7" t="s">
        <v>11</v>
      </c>
      <c r="E310" s="6">
        <v>13200</v>
      </c>
      <c r="F310" s="6"/>
      <c r="G310" s="6">
        <v>401.28</v>
      </c>
      <c r="H310" s="6">
        <v>378.84</v>
      </c>
      <c r="I310" s="6">
        <v>25</v>
      </c>
      <c r="J310" s="23">
        <v>12394.88</v>
      </c>
      <c r="K310" s="11" t="s">
        <v>1382</v>
      </c>
    </row>
    <row r="311" spans="1:11" s="70" customFormat="1" ht="25.5">
      <c r="A311" s="4" t="s">
        <v>813</v>
      </c>
      <c r="B311" s="5" t="s">
        <v>75</v>
      </c>
      <c r="C311" s="5" t="s">
        <v>778</v>
      </c>
      <c r="D311" s="7" t="s">
        <v>11</v>
      </c>
      <c r="E311" s="6">
        <v>12375</v>
      </c>
      <c r="F311" s="6"/>
      <c r="G311" s="6">
        <v>376.2</v>
      </c>
      <c r="H311" s="6">
        <v>355.16</v>
      </c>
      <c r="I311" s="6">
        <v>25</v>
      </c>
      <c r="J311" s="23">
        <v>11618.64</v>
      </c>
      <c r="K311" s="11" t="s">
        <v>1383</v>
      </c>
    </row>
    <row r="312" spans="1:11" s="70" customFormat="1" ht="25.5">
      <c r="A312" s="4" t="s">
        <v>781</v>
      </c>
      <c r="B312" s="5" t="s">
        <v>75</v>
      </c>
      <c r="C312" s="5" t="s">
        <v>778</v>
      </c>
      <c r="D312" s="7" t="s">
        <v>11</v>
      </c>
      <c r="E312" s="6">
        <v>12320</v>
      </c>
      <c r="F312" s="6"/>
      <c r="G312" s="6">
        <v>374.53</v>
      </c>
      <c r="H312" s="6">
        <v>353.58</v>
      </c>
      <c r="I312" s="6">
        <v>8781.2999999999993</v>
      </c>
      <c r="J312" s="23">
        <v>2810.59</v>
      </c>
      <c r="K312" s="11" t="s">
        <v>1383</v>
      </c>
    </row>
    <row r="313" spans="1:11" s="70" customFormat="1" ht="25.5">
      <c r="A313" s="4" t="s">
        <v>803</v>
      </c>
      <c r="B313" s="8" t="s">
        <v>804</v>
      </c>
      <c r="C313" s="7" t="s">
        <v>778</v>
      </c>
      <c r="D313" s="7" t="s">
        <v>11</v>
      </c>
      <c r="E313" s="21">
        <v>11400.33</v>
      </c>
      <c r="F313" s="21"/>
      <c r="G313" s="21">
        <v>346.57</v>
      </c>
      <c r="H313" s="21">
        <v>327.19</v>
      </c>
      <c r="I313" s="21">
        <v>3735.0499999999993</v>
      </c>
      <c r="J313" s="23">
        <v>6991.52</v>
      </c>
      <c r="K313" s="11" t="s">
        <v>1383</v>
      </c>
    </row>
    <row r="314" spans="1:11" s="70" customFormat="1" ht="25.5">
      <c r="A314" s="4" t="s">
        <v>780</v>
      </c>
      <c r="B314" s="8" t="s">
        <v>111</v>
      </c>
      <c r="C314" s="7" t="s">
        <v>778</v>
      </c>
      <c r="D314" s="7" t="s">
        <v>11</v>
      </c>
      <c r="E314" s="21">
        <v>11000</v>
      </c>
      <c r="F314" s="21"/>
      <c r="G314" s="21">
        <v>334.4</v>
      </c>
      <c r="H314" s="21">
        <v>315.7</v>
      </c>
      <c r="I314" s="21">
        <v>25</v>
      </c>
      <c r="J314" s="23">
        <v>10324.9</v>
      </c>
      <c r="K314" s="11" t="s">
        <v>1382</v>
      </c>
    </row>
    <row r="315" spans="1:11" s="70" customFormat="1" ht="25.5">
      <c r="A315" s="4" t="s">
        <v>577</v>
      </c>
      <c r="B315" s="8" t="s">
        <v>8</v>
      </c>
      <c r="C315" s="7" t="s">
        <v>778</v>
      </c>
      <c r="D315" s="7" t="s">
        <v>1741</v>
      </c>
      <c r="E315" s="21">
        <v>10000</v>
      </c>
      <c r="F315" s="21"/>
      <c r="G315" s="21">
        <v>304</v>
      </c>
      <c r="H315" s="21">
        <v>287</v>
      </c>
      <c r="I315" s="21">
        <v>375</v>
      </c>
      <c r="J315" s="23">
        <v>9034</v>
      </c>
      <c r="K315" s="11" t="s">
        <v>1383</v>
      </c>
    </row>
    <row r="316" spans="1:11" s="70" customFormat="1" ht="25.5">
      <c r="A316" s="4" t="s">
        <v>779</v>
      </c>
      <c r="B316" s="8" t="s">
        <v>100</v>
      </c>
      <c r="C316" s="7" t="s">
        <v>778</v>
      </c>
      <c r="D316" s="7" t="s">
        <v>11</v>
      </c>
      <c r="E316" s="21">
        <v>10000</v>
      </c>
      <c r="F316" s="21"/>
      <c r="G316" s="21">
        <v>304</v>
      </c>
      <c r="H316" s="21">
        <v>287</v>
      </c>
      <c r="I316" s="21">
        <v>25</v>
      </c>
      <c r="J316" s="23">
        <v>9384</v>
      </c>
      <c r="K316" s="11" t="s">
        <v>1382</v>
      </c>
    </row>
    <row r="317" spans="1:11" s="70" customFormat="1" ht="25.5">
      <c r="A317" s="4" t="s">
        <v>782</v>
      </c>
      <c r="B317" s="8" t="s">
        <v>783</v>
      </c>
      <c r="C317" s="7" t="s">
        <v>778</v>
      </c>
      <c r="D317" s="7" t="s">
        <v>11</v>
      </c>
      <c r="E317" s="21">
        <v>10000</v>
      </c>
      <c r="F317" s="21"/>
      <c r="G317" s="21">
        <v>304</v>
      </c>
      <c r="H317" s="21">
        <v>287</v>
      </c>
      <c r="I317" s="21">
        <v>25</v>
      </c>
      <c r="J317" s="23">
        <v>9384</v>
      </c>
      <c r="K317" s="11" t="s">
        <v>1383</v>
      </c>
    </row>
    <row r="318" spans="1:11" s="70" customFormat="1" ht="25.5">
      <c r="A318" s="4" t="s">
        <v>1744</v>
      </c>
      <c r="B318" s="5" t="s">
        <v>8</v>
      </c>
      <c r="C318" s="5" t="s">
        <v>778</v>
      </c>
      <c r="D318" s="7" t="s">
        <v>1741</v>
      </c>
      <c r="E318" s="6">
        <v>10000</v>
      </c>
      <c r="F318" s="6"/>
      <c r="G318" s="6">
        <v>304</v>
      </c>
      <c r="H318" s="6">
        <v>287</v>
      </c>
      <c r="I318" s="6">
        <v>25</v>
      </c>
      <c r="J318" s="23">
        <v>9384</v>
      </c>
      <c r="K318" s="11" t="s">
        <v>1383</v>
      </c>
    </row>
    <row r="319" spans="1:11" s="70" customFormat="1" ht="25.5">
      <c r="A319" s="4" t="s">
        <v>786</v>
      </c>
      <c r="B319" s="5" t="s">
        <v>75</v>
      </c>
      <c r="C319" s="5" t="s">
        <v>778</v>
      </c>
      <c r="D319" s="7" t="s">
        <v>11</v>
      </c>
      <c r="E319" s="6">
        <v>10000</v>
      </c>
      <c r="F319" s="6"/>
      <c r="G319" s="6">
        <v>304</v>
      </c>
      <c r="H319" s="6">
        <v>287</v>
      </c>
      <c r="I319" s="6">
        <v>25</v>
      </c>
      <c r="J319" s="23">
        <v>9384</v>
      </c>
      <c r="K319" s="11" t="s">
        <v>1382</v>
      </c>
    </row>
    <row r="320" spans="1:11" s="70" customFormat="1" ht="25.5">
      <c r="A320" s="4" t="s">
        <v>788</v>
      </c>
      <c r="B320" s="5" t="s">
        <v>75</v>
      </c>
      <c r="C320" s="5" t="s">
        <v>778</v>
      </c>
      <c r="D320" s="7" t="s">
        <v>11</v>
      </c>
      <c r="E320" s="6">
        <v>10000</v>
      </c>
      <c r="F320" s="6"/>
      <c r="G320" s="6">
        <v>304</v>
      </c>
      <c r="H320" s="6">
        <v>287</v>
      </c>
      <c r="I320" s="6">
        <v>25</v>
      </c>
      <c r="J320" s="23">
        <v>9384</v>
      </c>
      <c r="K320" s="11" t="s">
        <v>1383</v>
      </c>
    </row>
    <row r="321" spans="1:11" s="70" customFormat="1" ht="25.5">
      <c r="A321" s="4" t="s">
        <v>790</v>
      </c>
      <c r="B321" s="5" t="s">
        <v>305</v>
      </c>
      <c r="C321" s="5" t="s">
        <v>778</v>
      </c>
      <c r="D321" s="7" t="s">
        <v>11</v>
      </c>
      <c r="E321" s="6">
        <v>10000</v>
      </c>
      <c r="F321" s="6"/>
      <c r="G321" s="6">
        <v>304</v>
      </c>
      <c r="H321" s="6">
        <v>287</v>
      </c>
      <c r="I321" s="6">
        <v>5568.3600000000006</v>
      </c>
      <c r="J321" s="23">
        <v>3840.64</v>
      </c>
      <c r="K321" s="11" t="s">
        <v>1383</v>
      </c>
    </row>
    <row r="322" spans="1:11" s="70" customFormat="1" ht="25.5">
      <c r="A322" s="4" t="s">
        <v>796</v>
      </c>
      <c r="B322" s="5" t="s">
        <v>75</v>
      </c>
      <c r="C322" s="5" t="s">
        <v>778</v>
      </c>
      <c r="D322" s="7" t="s">
        <v>11</v>
      </c>
      <c r="E322" s="6">
        <v>10000</v>
      </c>
      <c r="F322" s="6"/>
      <c r="G322" s="6">
        <v>304</v>
      </c>
      <c r="H322" s="6">
        <v>287</v>
      </c>
      <c r="I322" s="6">
        <v>25</v>
      </c>
      <c r="J322" s="23">
        <v>9384</v>
      </c>
      <c r="K322" s="11" t="s">
        <v>1383</v>
      </c>
    </row>
    <row r="323" spans="1:11" s="70" customFormat="1" ht="25.5">
      <c r="A323" s="4" t="s">
        <v>797</v>
      </c>
      <c r="B323" s="8" t="s">
        <v>111</v>
      </c>
      <c r="C323" s="7" t="s">
        <v>778</v>
      </c>
      <c r="D323" s="7" t="s">
        <v>11</v>
      </c>
      <c r="E323" s="21">
        <v>10000</v>
      </c>
      <c r="F323" s="21"/>
      <c r="G323" s="21">
        <v>304</v>
      </c>
      <c r="H323" s="21">
        <v>287</v>
      </c>
      <c r="I323" s="21">
        <v>25</v>
      </c>
      <c r="J323" s="23">
        <v>9384</v>
      </c>
      <c r="K323" s="11" t="s">
        <v>1382</v>
      </c>
    </row>
    <row r="324" spans="1:11" s="70" customFormat="1" ht="25.5">
      <c r="A324" s="4" t="s">
        <v>798</v>
      </c>
      <c r="B324" s="8" t="s">
        <v>799</v>
      </c>
      <c r="C324" s="7" t="s">
        <v>778</v>
      </c>
      <c r="D324" s="7" t="s">
        <v>11</v>
      </c>
      <c r="E324" s="21">
        <v>10000</v>
      </c>
      <c r="F324" s="21"/>
      <c r="G324" s="21">
        <v>304</v>
      </c>
      <c r="H324" s="21">
        <v>287</v>
      </c>
      <c r="I324" s="21">
        <v>1537.4499999999998</v>
      </c>
      <c r="J324" s="23">
        <v>7871.55</v>
      </c>
      <c r="K324" s="11" t="s">
        <v>1382</v>
      </c>
    </row>
    <row r="325" spans="1:11" s="70" customFormat="1" ht="25.5">
      <c r="A325" s="4" t="s">
        <v>802</v>
      </c>
      <c r="B325" s="5" t="s">
        <v>75</v>
      </c>
      <c r="C325" s="5" t="s">
        <v>778</v>
      </c>
      <c r="D325" s="7" t="s">
        <v>11</v>
      </c>
      <c r="E325" s="6">
        <v>10000</v>
      </c>
      <c r="F325" s="6">
        <v>1411.35</v>
      </c>
      <c r="G325" s="6">
        <v>304</v>
      </c>
      <c r="H325" s="6">
        <v>287</v>
      </c>
      <c r="I325" s="6">
        <v>7897.65</v>
      </c>
      <c r="J325" s="23">
        <v>100</v>
      </c>
      <c r="K325" s="11" t="s">
        <v>1382</v>
      </c>
    </row>
    <row r="326" spans="1:11" s="70" customFormat="1" ht="25.5">
      <c r="A326" s="4" t="s">
        <v>2557</v>
      </c>
      <c r="B326" s="5" t="s">
        <v>42</v>
      </c>
      <c r="C326" s="5" t="s">
        <v>778</v>
      </c>
      <c r="D326" s="7" t="s">
        <v>1741</v>
      </c>
      <c r="E326" s="6">
        <v>10000</v>
      </c>
      <c r="F326" s="6"/>
      <c r="G326" s="6">
        <v>304</v>
      </c>
      <c r="H326" s="6">
        <v>287</v>
      </c>
      <c r="I326" s="6">
        <v>25</v>
      </c>
      <c r="J326" s="23">
        <v>9384</v>
      </c>
      <c r="K326" s="11" t="s">
        <v>1382</v>
      </c>
    </row>
    <row r="327" spans="1:11" s="70" customFormat="1" ht="25.5">
      <c r="A327" s="4" t="s">
        <v>1746</v>
      </c>
      <c r="B327" s="8" t="s">
        <v>8</v>
      </c>
      <c r="C327" s="7" t="s">
        <v>778</v>
      </c>
      <c r="D327" s="7" t="s">
        <v>1741</v>
      </c>
      <c r="E327" s="21">
        <v>10000</v>
      </c>
      <c r="F327" s="21"/>
      <c r="G327" s="21">
        <v>304</v>
      </c>
      <c r="H327" s="21">
        <v>287</v>
      </c>
      <c r="I327" s="21">
        <v>25</v>
      </c>
      <c r="J327" s="23">
        <v>9384</v>
      </c>
      <c r="K327" s="11" t="s">
        <v>1383</v>
      </c>
    </row>
    <row r="328" spans="1:11" s="70" customFormat="1" ht="25.5">
      <c r="A328" s="4" t="s">
        <v>808</v>
      </c>
      <c r="B328" s="8" t="s">
        <v>799</v>
      </c>
      <c r="C328" s="7" t="s">
        <v>778</v>
      </c>
      <c r="D328" s="7" t="s">
        <v>11</v>
      </c>
      <c r="E328" s="21">
        <v>10000</v>
      </c>
      <c r="F328" s="21"/>
      <c r="G328" s="21">
        <v>304</v>
      </c>
      <c r="H328" s="21">
        <v>287</v>
      </c>
      <c r="I328" s="21">
        <v>25</v>
      </c>
      <c r="J328" s="23">
        <v>9384</v>
      </c>
      <c r="K328" s="11" t="s">
        <v>1382</v>
      </c>
    </row>
    <row r="329" spans="1:11" s="70" customFormat="1" ht="25.5">
      <c r="A329" s="4" t="s">
        <v>809</v>
      </c>
      <c r="B329" s="5" t="s">
        <v>111</v>
      </c>
      <c r="C329" s="5" t="s">
        <v>778</v>
      </c>
      <c r="D329" s="7" t="s">
        <v>11</v>
      </c>
      <c r="E329" s="6">
        <v>10000</v>
      </c>
      <c r="F329" s="6"/>
      <c r="G329" s="6">
        <v>304</v>
      </c>
      <c r="H329" s="6">
        <v>287</v>
      </c>
      <c r="I329" s="6">
        <v>25</v>
      </c>
      <c r="J329" s="23">
        <v>9384</v>
      </c>
      <c r="K329" s="11" t="s">
        <v>1382</v>
      </c>
    </row>
    <row r="330" spans="1:11" s="70" customFormat="1" ht="25.5">
      <c r="A330" s="4" t="s">
        <v>810</v>
      </c>
      <c r="B330" s="5" t="s">
        <v>75</v>
      </c>
      <c r="C330" s="5" t="s">
        <v>778</v>
      </c>
      <c r="D330" s="7" t="s">
        <v>11</v>
      </c>
      <c r="E330" s="21">
        <v>10000</v>
      </c>
      <c r="F330" s="21"/>
      <c r="G330" s="21">
        <v>304</v>
      </c>
      <c r="H330" s="21">
        <v>287</v>
      </c>
      <c r="I330" s="21">
        <v>25</v>
      </c>
      <c r="J330" s="23">
        <v>9384</v>
      </c>
      <c r="K330" s="11" t="s">
        <v>1383</v>
      </c>
    </row>
    <row r="331" spans="1:11" s="70" customFormat="1" ht="25.5">
      <c r="A331" s="4" t="s">
        <v>1686</v>
      </c>
      <c r="B331" s="5" t="s">
        <v>27</v>
      </c>
      <c r="C331" s="5" t="s">
        <v>778</v>
      </c>
      <c r="D331" s="7" t="s">
        <v>1741</v>
      </c>
      <c r="E331" s="6">
        <v>10000</v>
      </c>
      <c r="F331" s="6"/>
      <c r="G331" s="6">
        <v>304</v>
      </c>
      <c r="H331" s="6">
        <v>287</v>
      </c>
      <c r="I331" s="6">
        <v>25</v>
      </c>
      <c r="J331" s="23">
        <v>9384</v>
      </c>
      <c r="K331" s="11" t="s">
        <v>1382</v>
      </c>
    </row>
    <row r="332" spans="1:11" s="70" customFormat="1" ht="25.5">
      <c r="A332" s="4" t="s">
        <v>814</v>
      </c>
      <c r="B332" s="5" t="s">
        <v>75</v>
      </c>
      <c r="C332" s="5" t="s">
        <v>778</v>
      </c>
      <c r="D332" s="7" t="s">
        <v>11</v>
      </c>
      <c r="E332" s="6">
        <v>10000</v>
      </c>
      <c r="F332" s="6"/>
      <c r="G332" s="6">
        <v>304</v>
      </c>
      <c r="H332" s="6">
        <v>287</v>
      </c>
      <c r="I332" s="6">
        <v>25</v>
      </c>
      <c r="J332" s="23">
        <v>9384</v>
      </c>
      <c r="K332" s="11" t="s">
        <v>1383</v>
      </c>
    </row>
    <row r="333" spans="1:11" s="70" customFormat="1" ht="25.5">
      <c r="A333" s="4" t="s">
        <v>1745</v>
      </c>
      <c r="B333" s="5" t="s">
        <v>55</v>
      </c>
      <c r="C333" s="5" t="s">
        <v>778</v>
      </c>
      <c r="D333" s="7" t="s">
        <v>11</v>
      </c>
      <c r="E333" s="6">
        <v>5833.33</v>
      </c>
      <c r="F333" s="6"/>
      <c r="G333" s="6">
        <v>177.33</v>
      </c>
      <c r="H333" s="6">
        <v>167.42</v>
      </c>
      <c r="I333" s="6">
        <v>25</v>
      </c>
      <c r="J333" s="23">
        <v>5463.58</v>
      </c>
      <c r="K333" s="11" t="s">
        <v>1383</v>
      </c>
    </row>
    <row r="334" spans="1:11" s="70" customFormat="1" ht="25.5">
      <c r="A334" s="4" t="s">
        <v>2575</v>
      </c>
      <c r="B334" s="5" t="s">
        <v>358</v>
      </c>
      <c r="C334" s="5" t="s">
        <v>698</v>
      </c>
      <c r="D334" s="7" t="s">
        <v>648</v>
      </c>
      <c r="E334" s="6">
        <v>200000</v>
      </c>
      <c r="F334" s="6">
        <v>35911.919999999998</v>
      </c>
      <c r="G334" s="6">
        <v>4943.8</v>
      </c>
      <c r="H334" s="6">
        <v>5740</v>
      </c>
      <c r="I334" s="6">
        <v>25.000000000029104</v>
      </c>
      <c r="J334" s="23">
        <v>153379.28</v>
      </c>
      <c r="K334" s="11" t="s">
        <v>1382</v>
      </c>
    </row>
    <row r="335" spans="1:11" s="70" customFormat="1" ht="25.5">
      <c r="A335" s="4" t="s">
        <v>1004</v>
      </c>
      <c r="B335" s="8" t="s">
        <v>1003</v>
      </c>
      <c r="C335" s="7" t="s">
        <v>698</v>
      </c>
      <c r="D335" s="7" t="s">
        <v>648</v>
      </c>
      <c r="E335" s="21">
        <v>175000</v>
      </c>
      <c r="F335" s="21">
        <v>29841.29</v>
      </c>
      <c r="G335" s="21">
        <v>4943.8</v>
      </c>
      <c r="H335" s="21">
        <v>5022.5</v>
      </c>
      <c r="I335" s="21">
        <v>1025</v>
      </c>
      <c r="J335" s="23">
        <v>134167.41</v>
      </c>
      <c r="K335" s="11" t="s">
        <v>1383</v>
      </c>
    </row>
    <row r="336" spans="1:11" s="70" customFormat="1">
      <c r="A336" s="4" t="s">
        <v>704</v>
      </c>
      <c r="B336" s="5" t="s">
        <v>2690</v>
      </c>
      <c r="C336" s="5" t="s">
        <v>698</v>
      </c>
      <c r="D336" s="7" t="s">
        <v>39</v>
      </c>
      <c r="E336" s="21">
        <v>110000</v>
      </c>
      <c r="F336" s="21">
        <v>14457.62</v>
      </c>
      <c r="G336" s="21">
        <v>3344</v>
      </c>
      <c r="H336" s="21">
        <v>3157</v>
      </c>
      <c r="I336" s="21">
        <v>675</v>
      </c>
      <c r="J336" s="23">
        <v>88366.38</v>
      </c>
      <c r="K336" s="11" t="s">
        <v>1383</v>
      </c>
    </row>
    <row r="337" spans="1:11" s="70" customFormat="1">
      <c r="A337" s="4" t="s">
        <v>700</v>
      </c>
      <c r="B337" s="5" t="s">
        <v>1052</v>
      </c>
      <c r="C337" s="5" t="s">
        <v>698</v>
      </c>
      <c r="D337" s="7" t="s">
        <v>39</v>
      </c>
      <c r="E337" s="6">
        <v>90000</v>
      </c>
      <c r="F337" s="6">
        <v>9753.1200000000008</v>
      </c>
      <c r="G337" s="6">
        <v>2736</v>
      </c>
      <c r="H337" s="6">
        <v>2583</v>
      </c>
      <c r="I337" s="6">
        <v>2867</v>
      </c>
      <c r="J337" s="23">
        <v>72060.88</v>
      </c>
      <c r="K337" s="11" t="s">
        <v>1383</v>
      </c>
    </row>
    <row r="338" spans="1:11" s="70" customFormat="1">
      <c r="A338" s="4" t="s">
        <v>772</v>
      </c>
      <c r="B338" s="8" t="s">
        <v>773</v>
      </c>
      <c r="C338" s="7" t="s">
        <v>698</v>
      </c>
      <c r="D338" s="7" t="s">
        <v>39</v>
      </c>
      <c r="E338" s="21">
        <v>90000</v>
      </c>
      <c r="F338" s="21">
        <v>9753.1200000000008</v>
      </c>
      <c r="G338" s="21">
        <v>2736</v>
      </c>
      <c r="H338" s="21">
        <v>2583</v>
      </c>
      <c r="I338" s="21">
        <v>2817</v>
      </c>
      <c r="J338" s="23">
        <v>72110.880000000005</v>
      </c>
      <c r="K338" s="11" t="s">
        <v>1383</v>
      </c>
    </row>
    <row r="339" spans="1:11" s="70" customFormat="1">
      <c r="A339" s="4" t="s">
        <v>702</v>
      </c>
      <c r="B339" s="5" t="s">
        <v>703</v>
      </c>
      <c r="C339" s="5" t="s">
        <v>698</v>
      </c>
      <c r="D339" s="7" t="s">
        <v>39</v>
      </c>
      <c r="E339" s="6">
        <v>75000</v>
      </c>
      <c r="F339" s="6">
        <v>6006.89</v>
      </c>
      <c r="G339" s="6">
        <v>2280</v>
      </c>
      <c r="H339" s="6">
        <v>2152.5</v>
      </c>
      <c r="I339" s="6">
        <v>17548.660000000003</v>
      </c>
      <c r="J339" s="23">
        <v>47011.95</v>
      </c>
      <c r="K339" s="11" t="s">
        <v>1382</v>
      </c>
    </row>
    <row r="340" spans="1:11" s="70" customFormat="1">
      <c r="A340" s="4" t="s">
        <v>717</v>
      </c>
      <c r="B340" s="5" t="s">
        <v>718</v>
      </c>
      <c r="C340" s="5" t="s">
        <v>698</v>
      </c>
      <c r="D340" s="7" t="s">
        <v>39</v>
      </c>
      <c r="E340" s="6">
        <v>75000</v>
      </c>
      <c r="F340" s="6">
        <v>14955.94</v>
      </c>
      <c r="G340" s="6">
        <v>2280</v>
      </c>
      <c r="H340" s="6">
        <v>2152.5</v>
      </c>
      <c r="I340" s="6">
        <v>20090.97</v>
      </c>
      <c r="J340" s="23">
        <v>35520.589999999997</v>
      </c>
      <c r="K340" s="11" t="s">
        <v>1382</v>
      </c>
    </row>
    <row r="341" spans="1:11" s="70" customFormat="1">
      <c r="A341" s="4" t="s">
        <v>757</v>
      </c>
      <c r="B341" s="5" t="s">
        <v>453</v>
      </c>
      <c r="C341" s="5" t="s">
        <v>698</v>
      </c>
      <c r="D341" s="7" t="s">
        <v>11</v>
      </c>
      <c r="E341" s="21">
        <v>75000</v>
      </c>
      <c r="F341" s="21">
        <v>6309.38</v>
      </c>
      <c r="G341" s="21">
        <v>2280</v>
      </c>
      <c r="H341" s="21">
        <v>2152.5</v>
      </c>
      <c r="I341" s="21">
        <v>24.999999999992724</v>
      </c>
      <c r="J341" s="23">
        <v>64233.120000000003</v>
      </c>
      <c r="K341" s="11" t="s">
        <v>1383</v>
      </c>
    </row>
    <row r="342" spans="1:11" s="70" customFormat="1">
      <c r="A342" s="4" t="s">
        <v>760</v>
      </c>
      <c r="B342" s="5" t="s">
        <v>761</v>
      </c>
      <c r="C342" s="5" t="s">
        <v>698</v>
      </c>
      <c r="D342" s="7" t="s">
        <v>39</v>
      </c>
      <c r="E342" s="6">
        <v>75000</v>
      </c>
      <c r="F342" s="6">
        <v>5704.4</v>
      </c>
      <c r="G342" s="6">
        <v>2280</v>
      </c>
      <c r="H342" s="6">
        <v>2152.5</v>
      </c>
      <c r="I342" s="6">
        <v>5685.9000000000087</v>
      </c>
      <c r="J342" s="23">
        <v>59177.2</v>
      </c>
      <c r="K342" s="11" t="s">
        <v>1382</v>
      </c>
    </row>
    <row r="343" spans="1:11" s="70" customFormat="1">
      <c r="A343" s="4" t="s">
        <v>767</v>
      </c>
      <c r="B343" s="5" t="s">
        <v>768</v>
      </c>
      <c r="C343" s="5" t="s">
        <v>698</v>
      </c>
      <c r="D343" s="7" t="s">
        <v>39</v>
      </c>
      <c r="E343" s="6">
        <v>70000</v>
      </c>
      <c r="F343" s="6">
        <v>5368.48</v>
      </c>
      <c r="G343" s="6">
        <v>2128</v>
      </c>
      <c r="H343" s="6">
        <v>2009</v>
      </c>
      <c r="I343" s="6">
        <v>2221.0000000000073</v>
      </c>
      <c r="J343" s="23">
        <v>58273.52</v>
      </c>
      <c r="K343" s="11" t="s">
        <v>1382</v>
      </c>
    </row>
    <row r="344" spans="1:11" s="70" customFormat="1">
      <c r="A344" s="4" t="s">
        <v>723</v>
      </c>
      <c r="B344" s="5" t="s">
        <v>724</v>
      </c>
      <c r="C344" s="5" t="s">
        <v>698</v>
      </c>
      <c r="D344" s="7" t="s">
        <v>39</v>
      </c>
      <c r="E344" s="6">
        <v>60000</v>
      </c>
      <c r="F344" s="6">
        <v>3184.19</v>
      </c>
      <c r="G344" s="6">
        <v>1824</v>
      </c>
      <c r="H344" s="6">
        <v>1722</v>
      </c>
      <c r="I344" s="6">
        <v>33485.509999999995</v>
      </c>
      <c r="J344" s="23">
        <v>19784.3</v>
      </c>
      <c r="K344" s="11" t="s">
        <v>1383</v>
      </c>
    </row>
    <row r="345" spans="1:11" s="70" customFormat="1">
      <c r="A345" s="4" t="s">
        <v>739</v>
      </c>
      <c r="B345" s="5" t="s">
        <v>740</v>
      </c>
      <c r="C345" s="5" t="s">
        <v>698</v>
      </c>
      <c r="D345" s="7" t="s">
        <v>39</v>
      </c>
      <c r="E345" s="6">
        <v>60000</v>
      </c>
      <c r="F345" s="6">
        <v>3486.68</v>
      </c>
      <c r="G345" s="6">
        <v>1824</v>
      </c>
      <c r="H345" s="6">
        <v>1722</v>
      </c>
      <c r="I345" s="6">
        <v>375</v>
      </c>
      <c r="J345" s="23">
        <v>52592.32</v>
      </c>
      <c r="K345" s="11" t="s">
        <v>1383</v>
      </c>
    </row>
    <row r="346" spans="1:11" s="70" customFormat="1">
      <c r="A346" s="4" t="s">
        <v>729</v>
      </c>
      <c r="B346" s="8" t="s">
        <v>30</v>
      </c>
      <c r="C346" s="7" t="s">
        <v>698</v>
      </c>
      <c r="D346" s="7" t="s">
        <v>39</v>
      </c>
      <c r="E346" s="21">
        <v>55000</v>
      </c>
      <c r="F346" s="21">
        <v>2332.81</v>
      </c>
      <c r="G346" s="21">
        <v>1672</v>
      </c>
      <c r="H346" s="21">
        <v>1578.5</v>
      </c>
      <c r="I346" s="21">
        <v>3283.4500000000044</v>
      </c>
      <c r="J346" s="23">
        <v>46133.24</v>
      </c>
      <c r="K346" s="11" t="s">
        <v>1382</v>
      </c>
    </row>
    <row r="347" spans="1:11" s="70" customFormat="1">
      <c r="A347" s="4" t="s">
        <v>731</v>
      </c>
      <c r="B347" s="8" t="s">
        <v>732</v>
      </c>
      <c r="C347" s="7" t="s">
        <v>698</v>
      </c>
      <c r="D347" s="7" t="s">
        <v>11</v>
      </c>
      <c r="E347" s="21">
        <v>55000</v>
      </c>
      <c r="F347" s="21">
        <v>2559.6799999999998</v>
      </c>
      <c r="G347" s="21">
        <v>1672</v>
      </c>
      <c r="H347" s="21">
        <v>1578.5</v>
      </c>
      <c r="I347" s="21">
        <v>75</v>
      </c>
      <c r="J347" s="23">
        <v>49114.82</v>
      </c>
      <c r="K347" s="11" t="s">
        <v>1383</v>
      </c>
    </row>
    <row r="348" spans="1:11" s="70" customFormat="1">
      <c r="A348" s="4" t="s">
        <v>751</v>
      </c>
      <c r="B348" s="5" t="s">
        <v>752</v>
      </c>
      <c r="C348" s="5" t="s">
        <v>698</v>
      </c>
      <c r="D348" s="7" t="s">
        <v>39</v>
      </c>
      <c r="E348" s="21">
        <v>55000</v>
      </c>
      <c r="F348" s="21">
        <v>2559.6799999999998</v>
      </c>
      <c r="G348" s="21">
        <v>1672</v>
      </c>
      <c r="H348" s="21">
        <v>1578.5</v>
      </c>
      <c r="I348" s="21">
        <v>6852.3399999999965</v>
      </c>
      <c r="J348" s="23">
        <v>42337.48</v>
      </c>
      <c r="K348" s="11" t="s">
        <v>1383</v>
      </c>
    </row>
    <row r="349" spans="1:11" s="70" customFormat="1">
      <c r="A349" s="4" t="s">
        <v>764</v>
      </c>
      <c r="B349" s="5" t="s">
        <v>765</v>
      </c>
      <c r="C349" s="5" t="s">
        <v>698</v>
      </c>
      <c r="D349" s="7" t="s">
        <v>39</v>
      </c>
      <c r="E349" s="21">
        <v>55000</v>
      </c>
      <c r="F349" s="21">
        <v>2559.6799999999998</v>
      </c>
      <c r="G349" s="21">
        <v>1672</v>
      </c>
      <c r="H349" s="21">
        <v>1578.5</v>
      </c>
      <c r="I349" s="21">
        <v>38018.300000000003</v>
      </c>
      <c r="J349" s="23">
        <v>11171.52</v>
      </c>
      <c r="K349" s="11" t="s">
        <v>1382</v>
      </c>
    </row>
    <row r="350" spans="1:11" s="70" customFormat="1">
      <c r="A350" s="4" t="s">
        <v>766</v>
      </c>
      <c r="B350" s="5" t="s">
        <v>32</v>
      </c>
      <c r="C350" s="5" t="s">
        <v>698</v>
      </c>
      <c r="D350" s="7" t="s">
        <v>11</v>
      </c>
      <c r="E350" s="6">
        <v>55000</v>
      </c>
      <c r="F350" s="6">
        <v>2559.6799999999998</v>
      </c>
      <c r="G350" s="6">
        <v>1672</v>
      </c>
      <c r="H350" s="6">
        <v>1578.5</v>
      </c>
      <c r="I350" s="6">
        <v>2221</v>
      </c>
      <c r="J350" s="23">
        <v>46968.82</v>
      </c>
      <c r="K350" s="11" t="s">
        <v>1382</v>
      </c>
    </row>
    <row r="351" spans="1:11" s="70" customFormat="1">
      <c r="A351" s="4" t="s">
        <v>3271</v>
      </c>
      <c r="B351" s="5" t="s">
        <v>32</v>
      </c>
      <c r="C351" s="5" t="s">
        <v>698</v>
      </c>
      <c r="D351" s="7" t="s">
        <v>11</v>
      </c>
      <c r="E351" s="6">
        <v>55000</v>
      </c>
      <c r="F351" s="6">
        <v>2559.6799999999998</v>
      </c>
      <c r="G351" s="6">
        <v>1672</v>
      </c>
      <c r="H351" s="6">
        <v>1578.5</v>
      </c>
      <c r="I351" s="6">
        <v>25</v>
      </c>
      <c r="J351" s="23">
        <v>49164.82</v>
      </c>
      <c r="K351" s="11" t="s">
        <v>1383</v>
      </c>
    </row>
    <row r="352" spans="1:11" s="70" customFormat="1">
      <c r="A352" s="4" t="s">
        <v>719</v>
      </c>
      <c r="B352" s="5" t="s">
        <v>22</v>
      </c>
      <c r="C352" s="5" t="s">
        <v>698</v>
      </c>
      <c r="D352" s="7" t="s">
        <v>1741</v>
      </c>
      <c r="E352" s="6">
        <v>45000</v>
      </c>
      <c r="F352" s="6">
        <v>1148.33</v>
      </c>
      <c r="G352" s="6">
        <v>1368</v>
      </c>
      <c r="H352" s="6">
        <v>1291.5</v>
      </c>
      <c r="I352" s="6">
        <v>28891.19</v>
      </c>
      <c r="J352" s="23">
        <v>12300.98</v>
      </c>
      <c r="K352" s="11" t="s">
        <v>1382</v>
      </c>
    </row>
    <row r="353" spans="1:11" s="70" customFormat="1">
      <c r="A353" s="4" t="s">
        <v>2873</v>
      </c>
      <c r="B353" s="5" t="s">
        <v>687</v>
      </c>
      <c r="C353" s="5" t="s">
        <v>698</v>
      </c>
      <c r="D353" s="7" t="s">
        <v>11</v>
      </c>
      <c r="E353" s="6">
        <v>40000</v>
      </c>
      <c r="F353" s="6">
        <v>442.65</v>
      </c>
      <c r="G353" s="6">
        <v>1216</v>
      </c>
      <c r="H353" s="6">
        <v>1148</v>
      </c>
      <c r="I353" s="6">
        <v>25</v>
      </c>
      <c r="J353" s="23">
        <v>37168.35</v>
      </c>
      <c r="K353" s="11" t="s">
        <v>1382</v>
      </c>
    </row>
    <row r="354" spans="1:11" s="70" customFormat="1">
      <c r="A354" s="4" t="s">
        <v>755</v>
      </c>
      <c r="B354" s="5" t="s">
        <v>36</v>
      </c>
      <c r="C354" s="5" t="s">
        <v>698</v>
      </c>
      <c r="D354" s="7" t="s">
        <v>11</v>
      </c>
      <c r="E354" s="6">
        <v>40000</v>
      </c>
      <c r="F354" s="6">
        <v>442.65</v>
      </c>
      <c r="G354" s="6">
        <v>1216</v>
      </c>
      <c r="H354" s="6">
        <v>1148</v>
      </c>
      <c r="I354" s="6">
        <v>325</v>
      </c>
      <c r="J354" s="23">
        <v>36868.35</v>
      </c>
      <c r="K354" s="11" t="s">
        <v>1382</v>
      </c>
    </row>
    <row r="355" spans="1:11" s="70" customFormat="1">
      <c r="A355" s="4" t="s">
        <v>2871</v>
      </c>
      <c r="B355" s="5" t="s">
        <v>22</v>
      </c>
      <c r="C355" s="5" t="s">
        <v>698</v>
      </c>
      <c r="D355" s="7" t="s">
        <v>1741</v>
      </c>
      <c r="E355" s="6">
        <v>36000</v>
      </c>
      <c r="F355" s="6"/>
      <c r="G355" s="6">
        <v>1094.4000000000001</v>
      </c>
      <c r="H355" s="6">
        <v>1033.2</v>
      </c>
      <c r="I355" s="6">
        <v>25</v>
      </c>
      <c r="J355" s="23">
        <v>33847.4</v>
      </c>
      <c r="K355" s="11" t="s">
        <v>1382</v>
      </c>
    </row>
    <row r="356" spans="1:11" s="70" customFormat="1">
      <c r="A356" s="4" t="s">
        <v>710</v>
      </c>
      <c r="B356" s="5" t="s">
        <v>402</v>
      </c>
      <c r="C356" s="5" t="s">
        <v>698</v>
      </c>
      <c r="D356" s="7" t="s">
        <v>1741</v>
      </c>
      <c r="E356" s="6">
        <v>36000</v>
      </c>
      <c r="F356" s="6"/>
      <c r="G356" s="6">
        <v>1094.4000000000001</v>
      </c>
      <c r="H356" s="6">
        <v>1033.2</v>
      </c>
      <c r="I356" s="6">
        <v>15405.690000000002</v>
      </c>
      <c r="J356" s="23">
        <v>18466.71</v>
      </c>
      <c r="K356" s="11" t="s">
        <v>1382</v>
      </c>
    </row>
    <row r="357" spans="1:11" s="70" customFormat="1">
      <c r="A357" s="4" t="s">
        <v>1636</v>
      </c>
      <c r="B357" s="5" t="s">
        <v>633</v>
      </c>
      <c r="C357" s="5" t="s">
        <v>698</v>
      </c>
      <c r="D357" s="7" t="s">
        <v>11</v>
      </c>
      <c r="E357" s="6">
        <v>36000</v>
      </c>
      <c r="F357" s="6"/>
      <c r="G357" s="6">
        <v>1094.4000000000001</v>
      </c>
      <c r="H357" s="6">
        <v>1033.2</v>
      </c>
      <c r="I357" s="6">
        <v>25</v>
      </c>
      <c r="J357" s="23">
        <v>33847.4</v>
      </c>
      <c r="K357" s="11" t="s">
        <v>1382</v>
      </c>
    </row>
    <row r="358" spans="1:11" s="70" customFormat="1">
      <c r="A358" s="4" t="s">
        <v>2877</v>
      </c>
      <c r="B358" s="5" t="s">
        <v>22</v>
      </c>
      <c r="C358" s="5" t="s">
        <v>698</v>
      </c>
      <c r="D358" s="7" t="s">
        <v>1741</v>
      </c>
      <c r="E358" s="6">
        <v>36000</v>
      </c>
      <c r="F358" s="6"/>
      <c r="G358" s="6">
        <v>1094.4000000000001</v>
      </c>
      <c r="H358" s="6">
        <v>1033.2</v>
      </c>
      <c r="I358" s="6">
        <v>25</v>
      </c>
      <c r="J358" s="23">
        <v>33847.4</v>
      </c>
      <c r="K358" s="11" t="s">
        <v>1382</v>
      </c>
    </row>
    <row r="359" spans="1:11" s="70" customFormat="1">
      <c r="A359" s="4" t="s">
        <v>722</v>
      </c>
      <c r="B359" s="5" t="s">
        <v>30</v>
      </c>
      <c r="C359" s="5" t="s">
        <v>698</v>
      </c>
      <c r="D359" s="7" t="s">
        <v>39</v>
      </c>
      <c r="E359" s="21">
        <v>36000</v>
      </c>
      <c r="F359" s="21"/>
      <c r="G359" s="21">
        <v>1094.4000000000001</v>
      </c>
      <c r="H359" s="21">
        <v>1033.2</v>
      </c>
      <c r="I359" s="21">
        <v>14905.210000000003</v>
      </c>
      <c r="J359" s="23">
        <v>18967.189999999999</v>
      </c>
      <c r="K359" s="11" t="s">
        <v>1382</v>
      </c>
    </row>
    <row r="360" spans="1:11" s="70" customFormat="1">
      <c r="A360" s="4" t="s">
        <v>733</v>
      </c>
      <c r="B360" s="5" t="s">
        <v>734</v>
      </c>
      <c r="C360" s="5" t="s">
        <v>698</v>
      </c>
      <c r="D360" s="7" t="s">
        <v>1741</v>
      </c>
      <c r="E360" s="6">
        <v>36000</v>
      </c>
      <c r="F360" s="6"/>
      <c r="G360" s="6">
        <v>1094.4000000000001</v>
      </c>
      <c r="H360" s="6">
        <v>1033.2</v>
      </c>
      <c r="I360" s="6">
        <v>16652.52</v>
      </c>
      <c r="J360" s="23">
        <v>17219.88</v>
      </c>
      <c r="K360" s="11" t="s">
        <v>1382</v>
      </c>
    </row>
    <row r="361" spans="1:11" s="70" customFormat="1">
      <c r="A361" s="4" t="s">
        <v>769</v>
      </c>
      <c r="B361" s="5" t="s">
        <v>770</v>
      </c>
      <c r="C361" s="5" t="s">
        <v>698</v>
      </c>
      <c r="D361" s="7" t="s">
        <v>11</v>
      </c>
      <c r="E361" s="6">
        <v>36000</v>
      </c>
      <c r="F361" s="6"/>
      <c r="G361" s="6">
        <v>1094.4000000000001</v>
      </c>
      <c r="H361" s="6">
        <v>1033.2</v>
      </c>
      <c r="I361" s="6">
        <v>75</v>
      </c>
      <c r="J361" s="23">
        <v>33797.4</v>
      </c>
      <c r="K361" s="11" t="s">
        <v>1382</v>
      </c>
    </row>
    <row r="362" spans="1:11" s="70" customFormat="1">
      <c r="A362" s="4" t="s">
        <v>708</v>
      </c>
      <c r="B362" s="5" t="s">
        <v>22</v>
      </c>
      <c r="C362" s="5" t="s">
        <v>698</v>
      </c>
      <c r="D362" s="7" t="s">
        <v>39</v>
      </c>
      <c r="E362" s="6">
        <v>35000</v>
      </c>
      <c r="F362" s="6"/>
      <c r="G362" s="6">
        <v>1064</v>
      </c>
      <c r="H362" s="6">
        <v>1004.5</v>
      </c>
      <c r="I362" s="6">
        <v>25793.06</v>
      </c>
      <c r="J362" s="23">
        <v>7138.44</v>
      </c>
      <c r="K362" s="11" t="s">
        <v>1382</v>
      </c>
    </row>
    <row r="363" spans="1:11" s="70" customFormat="1">
      <c r="A363" s="4" t="s">
        <v>709</v>
      </c>
      <c r="B363" s="5" t="s">
        <v>661</v>
      </c>
      <c r="C363" s="5" t="s">
        <v>698</v>
      </c>
      <c r="D363" s="7" t="s">
        <v>11</v>
      </c>
      <c r="E363" s="6">
        <v>35000</v>
      </c>
      <c r="F363" s="6"/>
      <c r="G363" s="6">
        <v>1064</v>
      </c>
      <c r="H363" s="6">
        <v>1004.5</v>
      </c>
      <c r="I363" s="6">
        <v>1471</v>
      </c>
      <c r="J363" s="23">
        <v>31460.5</v>
      </c>
      <c r="K363" s="11" t="s">
        <v>1383</v>
      </c>
    </row>
    <row r="364" spans="1:11" s="70" customFormat="1">
      <c r="A364" s="4" t="s">
        <v>720</v>
      </c>
      <c r="B364" s="8" t="s">
        <v>22</v>
      </c>
      <c r="C364" s="7" t="s">
        <v>698</v>
      </c>
      <c r="D364" s="7" t="s">
        <v>1741</v>
      </c>
      <c r="E364" s="21">
        <v>35000</v>
      </c>
      <c r="F364" s="21"/>
      <c r="G364" s="21">
        <v>1064</v>
      </c>
      <c r="H364" s="21">
        <v>1004.5</v>
      </c>
      <c r="I364" s="21">
        <v>20828.91</v>
      </c>
      <c r="J364" s="23">
        <v>12102.59</v>
      </c>
      <c r="K364" s="11" t="s">
        <v>1382</v>
      </c>
    </row>
    <row r="365" spans="1:11" s="70" customFormat="1">
      <c r="A365" s="4" t="s">
        <v>2771</v>
      </c>
      <c r="B365" s="8" t="s">
        <v>10</v>
      </c>
      <c r="C365" s="7" t="s">
        <v>698</v>
      </c>
      <c r="D365" s="7" t="s">
        <v>1741</v>
      </c>
      <c r="E365" s="21">
        <v>35000</v>
      </c>
      <c r="F365" s="21"/>
      <c r="G365" s="21">
        <v>1064</v>
      </c>
      <c r="H365" s="21">
        <v>1004.5</v>
      </c>
      <c r="I365" s="21">
        <v>25</v>
      </c>
      <c r="J365" s="23">
        <v>32906.5</v>
      </c>
      <c r="K365" s="11" t="s">
        <v>1383</v>
      </c>
    </row>
    <row r="366" spans="1:11" s="70" customFormat="1">
      <c r="A366" s="4" t="s">
        <v>1692</v>
      </c>
      <c r="B366" s="8" t="s">
        <v>22</v>
      </c>
      <c r="C366" s="7" t="s">
        <v>698</v>
      </c>
      <c r="D366" s="7" t="s">
        <v>1741</v>
      </c>
      <c r="E366" s="21">
        <v>35000</v>
      </c>
      <c r="F366" s="21"/>
      <c r="G366" s="21">
        <v>1064</v>
      </c>
      <c r="H366" s="21">
        <v>1004.5</v>
      </c>
      <c r="I366" s="21">
        <v>25</v>
      </c>
      <c r="J366" s="23">
        <v>32906.5</v>
      </c>
      <c r="K366" s="11" t="s">
        <v>1382</v>
      </c>
    </row>
    <row r="367" spans="1:11" s="70" customFormat="1">
      <c r="A367" s="4" t="s">
        <v>745</v>
      </c>
      <c r="B367" s="8" t="s">
        <v>82</v>
      </c>
      <c r="C367" s="7" t="s">
        <v>698</v>
      </c>
      <c r="D367" s="7" t="s">
        <v>39</v>
      </c>
      <c r="E367" s="21">
        <v>35000</v>
      </c>
      <c r="F367" s="21"/>
      <c r="G367" s="21">
        <v>1064</v>
      </c>
      <c r="H367" s="21">
        <v>1004.5</v>
      </c>
      <c r="I367" s="21">
        <v>375</v>
      </c>
      <c r="J367" s="23">
        <v>32556.5</v>
      </c>
      <c r="K367" s="11" t="s">
        <v>1383</v>
      </c>
    </row>
    <row r="368" spans="1:11" s="70" customFormat="1">
      <c r="A368" s="4" t="s">
        <v>753</v>
      </c>
      <c r="B368" s="5" t="s">
        <v>10</v>
      </c>
      <c r="C368" s="5" t="s">
        <v>698</v>
      </c>
      <c r="D368" s="7" t="s">
        <v>39</v>
      </c>
      <c r="E368" s="21">
        <v>35000</v>
      </c>
      <c r="F368" s="21"/>
      <c r="G368" s="21">
        <v>1064</v>
      </c>
      <c r="H368" s="21">
        <v>1004.5</v>
      </c>
      <c r="I368" s="21">
        <v>11889.349999999999</v>
      </c>
      <c r="J368" s="23">
        <v>21042.15</v>
      </c>
      <c r="K368" s="11" t="s">
        <v>1383</v>
      </c>
    </row>
    <row r="369" spans="1:11" s="70" customFormat="1">
      <c r="A369" s="4" t="s">
        <v>756</v>
      </c>
      <c r="B369" s="5" t="s">
        <v>22</v>
      </c>
      <c r="C369" s="5" t="s">
        <v>698</v>
      </c>
      <c r="D369" s="7" t="s">
        <v>39</v>
      </c>
      <c r="E369" s="21">
        <v>35000</v>
      </c>
      <c r="F369" s="21"/>
      <c r="G369" s="21">
        <v>1064</v>
      </c>
      <c r="H369" s="21">
        <v>1004.5</v>
      </c>
      <c r="I369" s="21">
        <v>13848.279999999999</v>
      </c>
      <c r="J369" s="23">
        <v>19083.22</v>
      </c>
      <c r="K369" s="11" t="s">
        <v>1382</v>
      </c>
    </row>
    <row r="370" spans="1:11" s="70" customFormat="1">
      <c r="A370" s="4" t="s">
        <v>775</v>
      </c>
      <c r="B370" s="5" t="s">
        <v>22</v>
      </c>
      <c r="C370" s="5" t="s">
        <v>698</v>
      </c>
      <c r="D370" s="7" t="s">
        <v>1741</v>
      </c>
      <c r="E370" s="6">
        <v>35000</v>
      </c>
      <c r="F370" s="6"/>
      <c r="G370" s="6">
        <v>1064</v>
      </c>
      <c r="H370" s="6">
        <v>1004.5</v>
      </c>
      <c r="I370" s="6">
        <v>19930.55</v>
      </c>
      <c r="J370" s="23">
        <v>13000.95</v>
      </c>
      <c r="K370" s="11" t="s">
        <v>1382</v>
      </c>
    </row>
    <row r="371" spans="1:11" s="70" customFormat="1">
      <c r="A371" s="4" t="s">
        <v>713</v>
      </c>
      <c r="B371" s="5" t="s">
        <v>157</v>
      </c>
      <c r="C371" s="5" t="s">
        <v>698</v>
      </c>
      <c r="D371" s="7" t="s">
        <v>39</v>
      </c>
      <c r="E371" s="6">
        <v>31500</v>
      </c>
      <c r="F371" s="6"/>
      <c r="G371" s="6">
        <v>957.6</v>
      </c>
      <c r="H371" s="6">
        <v>904.05</v>
      </c>
      <c r="I371" s="6">
        <v>11844.890000000003</v>
      </c>
      <c r="J371" s="23">
        <v>17793.46</v>
      </c>
      <c r="K371" s="11" t="s">
        <v>1383</v>
      </c>
    </row>
    <row r="372" spans="1:11" s="70" customFormat="1">
      <c r="A372" s="4" t="s">
        <v>746</v>
      </c>
      <c r="B372" s="5" t="s">
        <v>441</v>
      </c>
      <c r="C372" s="5" t="s">
        <v>698</v>
      </c>
      <c r="D372" s="7" t="s">
        <v>39</v>
      </c>
      <c r="E372" s="6">
        <v>31500</v>
      </c>
      <c r="F372" s="6"/>
      <c r="G372" s="6">
        <v>957.6</v>
      </c>
      <c r="H372" s="6">
        <v>904.05</v>
      </c>
      <c r="I372" s="6">
        <v>22248.22</v>
      </c>
      <c r="J372" s="23">
        <v>7390.13</v>
      </c>
      <c r="K372" s="11" t="s">
        <v>1383</v>
      </c>
    </row>
    <row r="373" spans="1:11" s="70" customFormat="1">
      <c r="A373" s="4" t="s">
        <v>747</v>
      </c>
      <c r="B373" s="5" t="s">
        <v>748</v>
      </c>
      <c r="C373" s="5" t="s">
        <v>698</v>
      </c>
      <c r="D373" s="7" t="s">
        <v>39</v>
      </c>
      <c r="E373" s="21">
        <v>31500</v>
      </c>
      <c r="F373" s="21"/>
      <c r="G373" s="21">
        <v>957.6</v>
      </c>
      <c r="H373" s="21">
        <v>904.05</v>
      </c>
      <c r="I373" s="21">
        <v>10594.000000000004</v>
      </c>
      <c r="J373" s="23">
        <v>19044.349999999999</v>
      </c>
      <c r="K373" s="11" t="s">
        <v>1383</v>
      </c>
    </row>
    <row r="374" spans="1:11" s="70" customFormat="1">
      <c r="A374" s="4" t="s">
        <v>1683</v>
      </c>
      <c r="B374" s="5" t="s">
        <v>2708</v>
      </c>
      <c r="C374" s="5" t="s">
        <v>698</v>
      </c>
      <c r="D374" s="7" t="s">
        <v>11</v>
      </c>
      <c r="E374" s="6">
        <v>30000</v>
      </c>
      <c r="F374" s="6"/>
      <c r="G374" s="6">
        <v>912</v>
      </c>
      <c r="H374" s="6">
        <v>861</v>
      </c>
      <c r="I374" s="6">
        <v>25</v>
      </c>
      <c r="J374" s="23">
        <v>28202</v>
      </c>
      <c r="K374" s="11" t="s">
        <v>1383</v>
      </c>
    </row>
    <row r="375" spans="1:11" s="70" customFormat="1">
      <c r="A375" s="4" t="s">
        <v>697</v>
      </c>
      <c r="B375" s="5" t="s">
        <v>699</v>
      </c>
      <c r="C375" s="5" t="s">
        <v>698</v>
      </c>
      <c r="D375" s="7" t="s">
        <v>11</v>
      </c>
      <c r="E375" s="6">
        <v>27300</v>
      </c>
      <c r="F375" s="6"/>
      <c r="G375" s="6">
        <v>829.92</v>
      </c>
      <c r="H375" s="6">
        <v>783.51</v>
      </c>
      <c r="I375" s="6">
        <v>12521.930000000004</v>
      </c>
      <c r="J375" s="23">
        <v>13164.64</v>
      </c>
      <c r="K375" s="11" t="s">
        <v>1383</v>
      </c>
    </row>
    <row r="376" spans="1:11" s="70" customFormat="1">
      <c r="A376" s="4" t="s">
        <v>727</v>
      </c>
      <c r="B376" s="5" t="s">
        <v>55</v>
      </c>
      <c r="C376" s="5" t="s">
        <v>698</v>
      </c>
      <c r="D376" s="7" t="s">
        <v>11</v>
      </c>
      <c r="E376" s="6">
        <v>27300</v>
      </c>
      <c r="F376" s="6"/>
      <c r="G376" s="6">
        <v>829.92</v>
      </c>
      <c r="H376" s="6">
        <v>783.51</v>
      </c>
      <c r="I376" s="6">
        <v>4967.8800000000047</v>
      </c>
      <c r="J376" s="23">
        <v>20718.689999999999</v>
      </c>
      <c r="K376" s="11" t="s">
        <v>1383</v>
      </c>
    </row>
    <row r="377" spans="1:11" s="70" customFormat="1">
      <c r="A377" s="4" t="s">
        <v>754</v>
      </c>
      <c r="B377" s="5" t="s">
        <v>82</v>
      </c>
      <c r="C377" s="5" t="s">
        <v>698</v>
      </c>
      <c r="D377" s="7" t="s">
        <v>39</v>
      </c>
      <c r="E377" s="6">
        <v>27300</v>
      </c>
      <c r="F377" s="6"/>
      <c r="G377" s="6">
        <v>829.92</v>
      </c>
      <c r="H377" s="6">
        <v>783.51</v>
      </c>
      <c r="I377" s="6">
        <v>4433.4500000000044</v>
      </c>
      <c r="J377" s="23">
        <v>21253.119999999999</v>
      </c>
      <c r="K377" s="11" t="s">
        <v>1383</v>
      </c>
    </row>
    <row r="378" spans="1:11" s="70" customFormat="1">
      <c r="A378" s="4" t="s">
        <v>1001</v>
      </c>
      <c r="B378" s="5" t="s">
        <v>132</v>
      </c>
      <c r="C378" s="5" t="s">
        <v>698</v>
      </c>
      <c r="D378" s="7" t="s">
        <v>1741</v>
      </c>
      <c r="E378" s="6">
        <v>26250</v>
      </c>
      <c r="F378" s="6"/>
      <c r="G378" s="6">
        <v>798</v>
      </c>
      <c r="H378" s="6">
        <v>753.38</v>
      </c>
      <c r="I378" s="6">
        <v>5294.739999999998</v>
      </c>
      <c r="J378" s="23">
        <v>19403.88</v>
      </c>
      <c r="K378" s="11" t="s">
        <v>1382</v>
      </c>
    </row>
    <row r="379" spans="1:11" s="70" customFormat="1">
      <c r="A379" s="4" t="s">
        <v>712</v>
      </c>
      <c r="B379" s="5" t="s">
        <v>42</v>
      </c>
      <c r="C379" s="5" t="s">
        <v>698</v>
      </c>
      <c r="D379" s="7" t="s">
        <v>1741</v>
      </c>
      <c r="E379" s="6">
        <v>26250</v>
      </c>
      <c r="F379" s="6"/>
      <c r="G379" s="6">
        <v>798</v>
      </c>
      <c r="H379" s="6">
        <v>753.38</v>
      </c>
      <c r="I379" s="6">
        <v>5924.869999999999</v>
      </c>
      <c r="J379" s="23">
        <v>18773.75</v>
      </c>
      <c r="K379" s="11" t="s">
        <v>1382</v>
      </c>
    </row>
    <row r="380" spans="1:11" s="70" customFormat="1">
      <c r="A380" s="4" t="s">
        <v>762</v>
      </c>
      <c r="B380" s="5" t="s">
        <v>763</v>
      </c>
      <c r="C380" s="5" t="s">
        <v>698</v>
      </c>
      <c r="D380" s="7" t="s">
        <v>11</v>
      </c>
      <c r="E380" s="21">
        <v>26250</v>
      </c>
      <c r="F380" s="21"/>
      <c r="G380" s="21">
        <v>798</v>
      </c>
      <c r="H380" s="21">
        <v>753.38</v>
      </c>
      <c r="I380" s="21">
        <v>2420.9500000000007</v>
      </c>
      <c r="J380" s="23">
        <v>22277.67</v>
      </c>
      <c r="K380" s="11" t="s">
        <v>1382</v>
      </c>
    </row>
    <row r="381" spans="1:11" s="70" customFormat="1">
      <c r="A381" s="4" t="s">
        <v>2654</v>
      </c>
      <c r="B381" s="5" t="s">
        <v>104</v>
      </c>
      <c r="C381" s="5" t="s">
        <v>698</v>
      </c>
      <c r="D381" s="7" t="s">
        <v>11</v>
      </c>
      <c r="E381" s="6">
        <v>25000</v>
      </c>
      <c r="F381" s="6"/>
      <c r="G381" s="6">
        <v>760</v>
      </c>
      <c r="H381" s="6">
        <v>717.5</v>
      </c>
      <c r="I381" s="6">
        <v>25</v>
      </c>
      <c r="J381" s="23">
        <v>23497.5</v>
      </c>
      <c r="K381" s="11" t="s">
        <v>1383</v>
      </c>
    </row>
    <row r="382" spans="1:11" s="70" customFormat="1">
      <c r="A382" s="4" t="s">
        <v>705</v>
      </c>
      <c r="B382" s="5" t="s">
        <v>706</v>
      </c>
      <c r="C382" s="5" t="s">
        <v>698</v>
      </c>
      <c r="D382" s="7" t="s">
        <v>39</v>
      </c>
      <c r="E382" s="6">
        <v>22000</v>
      </c>
      <c r="F382" s="6"/>
      <c r="G382" s="6">
        <v>668.8</v>
      </c>
      <c r="H382" s="6">
        <v>631.4</v>
      </c>
      <c r="I382" s="6">
        <v>12894.91</v>
      </c>
      <c r="J382" s="23">
        <v>7804.89</v>
      </c>
      <c r="K382" s="11" t="s">
        <v>1382</v>
      </c>
    </row>
    <row r="383" spans="1:11" s="70" customFormat="1">
      <c r="A383" s="4" t="s">
        <v>711</v>
      </c>
      <c r="B383" s="8" t="s">
        <v>8</v>
      </c>
      <c r="C383" s="7" t="s">
        <v>698</v>
      </c>
      <c r="D383" s="7" t="s">
        <v>1741</v>
      </c>
      <c r="E383" s="21">
        <v>22000</v>
      </c>
      <c r="F383" s="21"/>
      <c r="G383" s="21">
        <v>668.8</v>
      </c>
      <c r="H383" s="21">
        <v>631.4</v>
      </c>
      <c r="I383" s="21">
        <v>9817.8799999999992</v>
      </c>
      <c r="J383" s="23">
        <v>10881.92</v>
      </c>
      <c r="K383" s="11" t="s">
        <v>1382</v>
      </c>
    </row>
    <row r="384" spans="1:11" s="70" customFormat="1">
      <c r="A384" s="4" t="s">
        <v>2875</v>
      </c>
      <c r="B384" s="8" t="s">
        <v>402</v>
      </c>
      <c r="C384" s="7" t="s">
        <v>698</v>
      </c>
      <c r="D384" s="7" t="s">
        <v>1741</v>
      </c>
      <c r="E384" s="21">
        <v>22000</v>
      </c>
      <c r="F384" s="21"/>
      <c r="G384" s="21">
        <v>668.8</v>
      </c>
      <c r="H384" s="21">
        <v>631.4</v>
      </c>
      <c r="I384" s="21">
        <v>25</v>
      </c>
      <c r="J384" s="23">
        <v>20674.8</v>
      </c>
      <c r="K384" s="11" t="s">
        <v>1382</v>
      </c>
    </row>
    <row r="385" spans="1:11" s="70" customFormat="1">
      <c r="A385" s="4" t="s">
        <v>714</v>
      </c>
      <c r="B385" s="8" t="s">
        <v>8</v>
      </c>
      <c r="C385" s="7" t="s">
        <v>698</v>
      </c>
      <c r="D385" s="7" t="s">
        <v>39</v>
      </c>
      <c r="E385" s="21">
        <v>22000</v>
      </c>
      <c r="F385" s="21"/>
      <c r="G385" s="21">
        <v>668.8</v>
      </c>
      <c r="H385" s="21">
        <v>631.4</v>
      </c>
      <c r="I385" s="21">
        <v>8389.73</v>
      </c>
      <c r="J385" s="23">
        <v>12310.07</v>
      </c>
      <c r="K385" s="11" t="s">
        <v>1383</v>
      </c>
    </row>
    <row r="386" spans="1:11" s="70" customFormat="1">
      <c r="A386" s="4" t="s">
        <v>715</v>
      </c>
      <c r="B386" s="8" t="s">
        <v>117</v>
      </c>
      <c r="C386" s="7" t="s">
        <v>698</v>
      </c>
      <c r="D386" s="7" t="s">
        <v>11</v>
      </c>
      <c r="E386" s="21">
        <v>22000</v>
      </c>
      <c r="F386" s="21"/>
      <c r="G386" s="21">
        <v>668.8</v>
      </c>
      <c r="H386" s="21">
        <v>631.4</v>
      </c>
      <c r="I386" s="21">
        <v>25</v>
      </c>
      <c r="J386" s="23">
        <v>20674.8</v>
      </c>
      <c r="K386" s="11" t="s">
        <v>1382</v>
      </c>
    </row>
    <row r="387" spans="1:11" s="70" customFormat="1">
      <c r="A387" s="4" t="s">
        <v>716</v>
      </c>
      <c r="B387" s="8" t="s">
        <v>8</v>
      </c>
      <c r="C387" s="7" t="s">
        <v>698</v>
      </c>
      <c r="D387" s="7" t="s">
        <v>1741</v>
      </c>
      <c r="E387" s="21">
        <v>22000</v>
      </c>
      <c r="F387" s="21"/>
      <c r="G387" s="21">
        <v>668.8</v>
      </c>
      <c r="H387" s="21">
        <v>631.4</v>
      </c>
      <c r="I387" s="21">
        <v>12545.02</v>
      </c>
      <c r="J387" s="23">
        <v>8154.78</v>
      </c>
      <c r="K387" s="11" t="s">
        <v>1383</v>
      </c>
    </row>
    <row r="388" spans="1:11" s="70" customFormat="1">
      <c r="A388" s="4" t="s">
        <v>1071</v>
      </c>
      <c r="B388" s="8" t="s">
        <v>574</v>
      </c>
      <c r="C388" s="7" t="s">
        <v>698</v>
      </c>
      <c r="D388" s="7" t="s">
        <v>1741</v>
      </c>
      <c r="E388" s="21">
        <v>22000</v>
      </c>
      <c r="F388" s="21"/>
      <c r="G388" s="21">
        <v>668.8</v>
      </c>
      <c r="H388" s="21">
        <v>631.4</v>
      </c>
      <c r="I388" s="21">
        <v>25</v>
      </c>
      <c r="J388" s="23">
        <v>20674.8</v>
      </c>
      <c r="K388" s="11" t="s">
        <v>1382</v>
      </c>
    </row>
    <row r="389" spans="1:11" s="70" customFormat="1">
      <c r="A389" s="4" t="s">
        <v>721</v>
      </c>
      <c r="B389" s="8" t="s">
        <v>8</v>
      </c>
      <c r="C389" s="7" t="s">
        <v>698</v>
      </c>
      <c r="D389" s="7" t="s">
        <v>1741</v>
      </c>
      <c r="E389" s="21">
        <v>22000</v>
      </c>
      <c r="F389" s="21"/>
      <c r="G389" s="21">
        <v>668.8</v>
      </c>
      <c r="H389" s="21">
        <v>631.4</v>
      </c>
      <c r="I389" s="21">
        <v>325</v>
      </c>
      <c r="J389" s="23">
        <v>20374.8</v>
      </c>
      <c r="K389" s="11" t="s">
        <v>1383</v>
      </c>
    </row>
    <row r="390" spans="1:11" s="70" customFormat="1">
      <c r="A390" s="4" t="s">
        <v>725</v>
      </c>
      <c r="B390" s="8" t="s">
        <v>60</v>
      </c>
      <c r="C390" s="7" t="s">
        <v>698</v>
      </c>
      <c r="D390" s="7" t="s">
        <v>11</v>
      </c>
      <c r="E390" s="21">
        <v>22000</v>
      </c>
      <c r="F390" s="21"/>
      <c r="G390" s="21">
        <v>668.8</v>
      </c>
      <c r="H390" s="21">
        <v>631.4</v>
      </c>
      <c r="I390" s="21">
        <v>3383.4500000000007</v>
      </c>
      <c r="J390" s="23">
        <v>17316.349999999999</v>
      </c>
      <c r="K390" s="11" t="s">
        <v>1383</v>
      </c>
    </row>
    <row r="391" spans="1:11" s="70" customFormat="1">
      <c r="A391" s="4" t="s">
        <v>726</v>
      </c>
      <c r="B391" s="8" t="s">
        <v>60</v>
      </c>
      <c r="C391" s="7" t="s">
        <v>698</v>
      </c>
      <c r="D391" s="7" t="s">
        <v>11</v>
      </c>
      <c r="E391" s="21">
        <v>22000</v>
      </c>
      <c r="F391" s="21"/>
      <c r="G391" s="21">
        <v>668.8</v>
      </c>
      <c r="H391" s="21">
        <v>631.4</v>
      </c>
      <c r="I391" s="21">
        <v>17753.68</v>
      </c>
      <c r="J391" s="23">
        <v>2946.12</v>
      </c>
      <c r="K391" s="11" t="s">
        <v>1383</v>
      </c>
    </row>
    <row r="392" spans="1:11" s="70" customFormat="1">
      <c r="A392" s="4" t="s">
        <v>728</v>
      </c>
      <c r="B392" s="8" t="s">
        <v>8</v>
      </c>
      <c r="C392" s="7" t="s">
        <v>698</v>
      </c>
      <c r="D392" s="7" t="s">
        <v>1741</v>
      </c>
      <c r="E392" s="21">
        <v>22000</v>
      </c>
      <c r="F392" s="21"/>
      <c r="G392" s="21">
        <v>668.8</v>
      </c>
      <c r="H392" s="21">
        <v>631.4</v>
      </c>
      <c r="I392" s="21">
        <v>10571.48</v>
      </c>
      <c r="J392" s="23">
        <v>10128.32</v>
      </c>
      <c r="K392" s="11" t="s">
        <v>1383</v>
      </c>
    </row>
    <row r="393" spans="1:11" s="70" customFormat="1">
      <c r="A393" s="4" t="s">
        <v>730</v>
      </c>
      <c r="B393" s="8" t="s">
        <v>8</v>
      </c>
      <c r="C393" s="7" t="s">
        <v>698</v>
      </c>
      <c r="D393" s="7" t="s">
        <v>1741</v>
      </c>
      <c r="E393" s="21">
        <v>22000</v>
      </c>
      <c r="F393" s="21"/>
      <c r="G393" s="21">
        <v>668.8</v>
      </c>
      <c r="H393" s="21">
        <v>631.4</v>
      </c>
      <c r="I393" s="21">
        <v>965</v>
      </c>
      <c r="J393" s="23">
        <v>19734.8</v>
      </c>
      <c r="K393" s="11" t="s">
        <v>1383</v>
      </c>
    </row>
    <row r="394" spans="1:11" s="70" customFormat="1">
      <c r="A394" s="4" t="s">
        <v>1693</v>
      </c>
      <c r="B394" s="5" t="s">
        <v>27</v>
      </c>
      <c r="C394" s="5" t="s">
        <v>698</v>
      </c>
      <c r="D394" s="7" t="s">
        <v>1741</v>
      </c>
      <c r="E394" s="6">
        <v>22000</v>
      </c>
      <c r="F394" s="6"/>
      <c r="G394" s="6">
        <v>668.8</v>
      </c>
      <c r="H394" s="6">
        <v>631.4</v>
      </c>
      <c r="I394" s="6">
        <v>25</v>
      </c>
      <c r="J394" s="23">
        <v>20674.8</v>
      </c>
      <c r="K394" s="11" t="s">
        <v>1382</v>
      </c>
    </row>
    <row r="395" spans="1:11" s="70" customFormat="1">
      <c r="A395" s="4" t="s">
        <v>2772</v>
      </c>
      <c r="B395" s="8" t="s">
        <v>27</v>
      </c>
      <c r="C395" s="7" t="s">
        <v>698</v>
      </c>
      <c r="D395" s="7" t="s">
        <v>1741</v>
      </c>
      <c r="E395" s="21">
        <v>22000</v>
      </c>
      <c r="F395" s="21"/>
      <c r="G395" s="21">
        <v>668.8</v>
      </c>
      <c r="H395" s="21">
        <v>631.4</v>
      </c>
      <c r="I395" s="21">
        <v>25</v>
      </c>
      <c r="J395" s="23">
        <v>20674.8</v>
      </c>
      <c r="K395" s="11" t="s">
        <v>1382</v>
      </c>
    </row>
    <row r="396" spans="1:11" s="70" customFormat="1">
      <c r="A396" s="4" t="s">
        <v>735</v>
      </c>
      <c r="B396" s="5" t="s">
        <v>391</v>
      </c>
      <c r="C396" s="5" t="s">
        <v>698</v>
      </c>
      <c r="D396" s="7" t="s">
        <v>1741</v>
      </c>
      <c r="E396" s="6">
        <v>22000</v>
      </c>
      <c r="F396" s="6"/>
      <c r="G396" s="6">
        <v>668.8</v>
      </c>
      <c r="H396" s="6">
        <v>631.4</v>
      </c>
      <c r="I396" s="6">
        <v>2121</v>
      </c>
      <c r="J396" s="23">
        <v>18578.8</v>
      </c>
      <c r="K396" s="11" t="s">
        <v>1382</v>
      </c>
    </row>
    <row r="397" spans="1:11" s="70" customFormat="1">
      <c r="A397" s="4" t="s">
        <v>737</v>
      </c>
      <c r="B397" s="5" t="s">
        <v>738</v>
      </c>
      <c r="C397" s="5" t="s">
        <v>698</v>
      </c>
      <c r="D397" s="7" t="s">
        <v>11</v>
      </c>
      <c r="E397" s="6">
        <v>22000</v>
      </c>
      <c r="F397" s="6"/>
      <c r="G397" s="6">
        <v>668.8</v>
      </c>
      <c r="H397" s="6">
        <v>631.4</v>
      </c>
      <c r="I397" s="6">
        <v>75</v>
      </c>
      <c r="J397" s="23">
        <v>20624.8</v>
      </c>
      <c r="K397" s="11" t="s">
        <v>1382</v>
      </c>
    </row>
    <row r="398" spans="1:11" s="70" customFormat="1">
      <c r="A398" s="4" t="s">
        <v>741</v>
      </c>
      <c r="B398" s="5" t="s">
        <v>706</v>
      </c>
      <c r="C398" s="5" t="s">
        <v>698</v>
      </c>
      <c r="D398" s="7" t="s">
        <v>39</v>
      </c>
      <c r="E398" s="6">
        <v>22000</v>
      </c>
      <c r="F398" s="6"/>
      <c r="G398" s="6">
        <v>668.8</v>
      </c>
      <c r="H398" s="6">
        <v>631.4</v>
      </c>
      <c r="I398" s="6">
        <v>5581.4299999999985</v>
      </c>
      <c r="J398" s="23">
        <v>15118.37</v>
      </c>
      <c r="K398" s="11" t="s">
        <v>1383</v>
      </c>
    </row>
    <row r="399" spans="1:11" s="70" customFormat="1">
      <c r="A399" s="4" t="s">
        <v>742</v>
      </c>
      <c r="B399" s="5" t="s">
        <v>60</v>
      </c>
      <c r="C399" s="5" t="s">
        <v>698</v>
      </c>
      <c r="D399" s="7" t="s">
        <v>39</v>
      </c>
      <c r="E399" s="6">
        <v>22000</v>
      </c>
      <c r="F399" s="6"/>
      <c r="G399" s="6">
        <v>668.8</v>
      </c>
      <c r="H399" s="6">
        <v>631.4</v>
      </c>
      <c r="I399" s="6">
        <v>7775.4</v>
      </c>
      <c r="J399" s="23">
        <v>12924.4</v>
      </c>
      <c r="K399" s="11" t="s">
        <v>1383</v>
      </c>
    </row>
    <row r="400" spans="1:11" s="70" customFormat="1">
      <c r="A400" s="4" t="s">
        <v>743</v>
      </c>
      <c r="B400" s="5" t="s">
        <v>60</v>
      </c>
      <c r="C400" s="5" t="s">
        <v>698</v>
      </c>
      <c r="D400" s="7" t="s">
        <v>39</v>
      </c>
      <c r="E400" s="6">
        <v>22000</v>
      </c>
      <c r="F400" s="6"/>
      <c r="G400" s="6">
        <v>668.8</v>
      </c>
      <c r="H400" s="6">
        <v>631.4</v>
      </c>
      <c r="I400" s="6">
        <v>2963.4500000000007</v>
      </c>
      <c r="J400" s="23">
        <v>17736.349999999999</v>
      </c>
      <c r="K400" s="11" t="s">
        <v>1383</v>
      </c>
    </row>
    <row r="401" spans="1:11" s="70" customFormat="1">
      <c r="A401" s="4" t="s">
        <v>749</v>
      </c>
      <c r="B401" s="5" t="s">
        <v>60</v>
      </c>
      <c r="C401" s="5" t="s">
        <v>698</v>
      </c>
      <c r="D401" s="7" t="s">
        <v>39</v>
      </c>
      <c r="E401" s="6">
        <v>22000</v>
      </c>
      <c r="F401" s="6"/>
      <c r="G401" s="6">
        <v>668.8</v>
      </c>
      <c r="H401" s="6">
        <v>631.4</v>
      </c>
      <c r="I401" s="6">
        <v>10431.75</v>
      </c>
      <c r="J401" s="23">
        <v>10268.049999999999</v>
      </c>
      <c r="K401" s="11" t="s">
        <v>1383</v>
      </c>
    </row>
    <row r="402" spans="1:11" s="70" customFormat="1">
      <c r="A402" s="4" t="s">
        <v>750</v>
      </c>
      <c r="B402" s="5" t="s">
        <v>60</v>
      </c>
      <c r="C402" s="5" t="s">
        <v>698</v>
      </c>
      <c r="D402" s="7" t="s">
        <v>11</v>
      </c>
      <c r="E402" s="6">
        <v>22000</v>
      </c>
      <c r="F402" s="6"/>
      <c r="G402" s="6">
        <v>668.8</v>
      </c>
      <c r="H402" s="6">
        <v>631.4</v>
      </c>
      <c r="I402" s="6">
        <v>925</v>
      </c>
      <c r="J402" s="23">
        <v>19774.8</v>
      </c>
      <c r="K402" s="11" t="s">
        <v>1383</v>
      </c>
    </row>
    <row r="403" spans="1:11" s="70" customFormat="1">
      <c r="A403" s="4" t="s">
        <v>758</v>
      </c>
      <c r="B403" s="8" t="s">
        <v>8</v>
      </c>
      <c r="C403" s="7" t="s">
        <v>698</v>
      </c>
      <c r="D403" s="7" t="s">
        <v>1741</v>
      </c>
      <c r="E403" s="21">
        <v>22000</v>
      </c>
      <c r="F403" s="21"/>
      <c r="G403" s="21">
        <v>668.8</v>
      </c>
      <c r="H403" s="21">
        <v>631.4</v>
      </c>
      <c r="I403" s="21">
        <v>1071</v>
      </c>
      <c r="J403" s="23">
        <v>19628.8</v>
      </c>
      <c r="K403" s="11" t="s">
        <v>1383</v>
      </c>
    </row>
    <row r="404" spans="1:11" s="70" customFormat="1">
      <c r="A404" s="4" t="s">
        <v>759</v>
      </c>
      <c r="B404" s="8" t="s">
        <v>60</v>
      </c>
      <c r="C404" s="7" t="s">
        <v>698</v>
      </c>
      <c r="D404" s="7" t="s">
        <v>11</v>
      </c>
      <c r="E404" s="21">
        <v>22000</v>
      </c>
      <c r="F404" s="21"/>
      <c r="G404" s="21">
        <v>668.8</v>
      </c>
      <c r="H404" s="21">
        <v>631.4</v>
      </c>
      <c r="I404" s="21">
        <v>2639.4500000000007</v>
      </c>
      <c r="J404" s="23">
        <v>18060.349999999999</v>
      </c>
      <c r="K404" s="11" t="s">
        <v>1383</v>
      </c>
    </row>
    <row r="405" spans="1:11" s="70" customFormat="1">
      <c r="A405" s="4" t="s">
        <v>771</v>
      </c>
      <c r="B405" s="5" t="s">
        <v>8</v>
      </c>
      <c r="C405" s="5" t="s">
        <v>698</v>
      </c>
      <c r="D405" s="7" t="s">
        <v>1741</v>
      </c>
      <c r="E405" s="6">
        <v>22000</v>
      </c>
      <c r="F405" s="6"/>
      <c r="G405" s="6">
        <v>668.8</v>
      </c>
      <c r="H405" s="6">
        <v>631.4</v>
      </c>
      <c r="I405" s="6">
        <v>11880.38</v>
      </c>
      <c r="J405" s="23">
        <v>8819.42</v>
      </c>
      <c r="K405" s="11" t="s">
        <v>1383</v>
      </c>
    </row>
    <row r="406" spans="1:11" s="70" customFormat="1">
      <c r="A406" s="4" t="s">
        <v>1690</v>
      </c>
      <c r="B406" s="5" t="s">
        <v>27</v>
      </c>
      <c r="C406" s="5" t="s">
        <v>698</v>
      </c>
      <c r="D406" s="7" t="s">
        <v>1741</v>
      </c>
      <c r="E406" s="6">
        <v>22000</v>
      </c>
      <c r="F406" s="6"/>
      <c r="G406" s="6">
        <v>668.8</v>
      </c>
      <c r="H406" s="6">
        <v>631.4</v>
      </c>
      <c r="I406" s="6">
        <v>25</v>
      </c>
      <c r="J406" s="23">
        <v>20674.8</v>
      </c>
      <c r="K406" s="11" t="s">
        <v>1382</v>
      </c>
    </row>
    <row r="407" spans="1:11" s="70" customFormat="1">
      <c r="A407" s="4" t="s">
        <v>774</v>
      </c>
      <c r="B407" s="5" t="s">
        <v>8</v>
      </c>
      <c r="C407" s="5" t="s">
        <v>698</v>
      </c>
      <c r="D407" s="7" t="s">
        <v>39</v>
      </c>
      <c r="E407" s="6">
        <v>22000</v>
      </c>
      <c r="F407" s="6"/>
      <c r="G407" s="6">
        <v>668.8</v>
      </c>
      <c r="H407" s="6">
        <v>631.4</v>
      </c>
      <c r="I407" s="6">
        <v>2857.1800000000003</v>
      </c>
      <c r="J407" s="23">
        <v>17842.62</v>
      </c>
      <c r="K407" s="11" t="s">
        <v>1383</v>
      </c>
    </row>
    <row r="408" spans="1:11" s="70" customFormat="1">
      <c r="A408" s="4" t="s">
        <v>776</v>
      </c>
      <c r="B408" s="5" t="s">
        <v>8</v>
      </c>
      <c r="C408" s="5" t="s">
        <v>698</v>
      </c>
      <c r="D408" s="7" t="s">
        <v>1741</v>
      </c>
      <c r="E408" s="6">
        <v>22000</v>
      </c>
      <c r="F408" s="6"/>
      <c r="G408" s="6">
        <v>668.8</v>
      </c>
      <c r="H408" s="6">
        <v>631.4</v>
      </c>
      <c r="I408" s="6">
        <v>9624.6299999999992</v>
      </c>
      <c r="J408" s="23">
        <v>11075.17</v>
      </c>
      <c r="K408" s="11" t="s">
        <v>1383</v>
      </c>
    </row>
    <row r="409" spans="1:11" s="70" customFormat="1">
      <c r="A409" s="4" t="s">
        <v>777</v>
      </c>
      <c r="B409" s="5" t="s">
        <v>117</v>
      </c>
      <c r="C409" s="5" t="s">
        <v>698</v>
      </c>
      <c r="D409" s="7" t="s">
        <v>11</v>
      </c>
      <c r="E409" s="6">
        <v>22000</v>
      </c>
      <c r="F409" s="6"/>
      <c r="G409" s="6">
        <v>668.8</v>
      </c>
      <c r="H409" s="6">
        <v>631.4</v>
      </c>
      <c r="I409" s="6">
        <v>12021.779999999999</v>
      </c>
      <c r="J409" s="23">
        <v>8678.02</v>
      </c>
      <c r="K409" s="11" t="s">
        <v>1383</v>
      </c>
    </row>
    <row r="410" spans="1:11" s="70" customFormat="1">
      <c r="A410" s="4" t="s">
        <v>1048</v>
      </c>
      <c r="B410" s="5" t="s">
        <v>27</v>
      </c>
      <c r="C410" s="5" t="s">
        <v>698</v>
      </c>
      <c r="D410" s="7" t="s">
        <v>1741</v>
      </c>
      <c r="E410" s="6">
        <v>20000</v>
      </c>
      <c r="F410" s="6"/>
      <c r="G410" s="6">
        <v>608</v>
      </c>
      <c r="H410" s="6">
        <v>574</v>
      </c>
      <c r="I410" s="6">
        <v>25</v>
      </c>
      <c r="J410" s="23">
        <v>18793</v>
      </c>
      <c r="K410" s="11" t="s">
        <v>1382</v>
      </c>
    </row>
    <row r="411" spans="1:11" s="70" customFormat="1">
      <c r="A411" s="4" t="s">
        <v>2881</v>
      </c>
      <c r="B411" s="5" t="s">
        <v>8</v>
      </c>
      <c r="C411" s="5" t="s">
        <v>698</v>
      </c>
      <c r="D411" s="7" t="s">
        <v>1741</v>
      </c>
      <c r="E411" s="6">
        <v>17000</v>
      </c>
      <c r="F411" s="6"/>
      <c r="G411" s="6">
        <v>516.79999999999995</v>
      </c>
      <c r="H411" s="6">
        <v>487.9</v>
      </c>
      <c r="I411" s="6">
        <v>25.000000000001819</v>
      </c>
      <c r="J411" s="23">
        <v>15970.3</v>
      </c>
      <c r="K411" s="11" t="s">
        <v>1382</v>
      </c>
    </row>
    <row r="412" spans="1:11" s="70" customFormat="1">
      <c r="A412" s="4" t="s">
        <v>997</v>
      </c>
      <c r="B412" s="5" t="s">
        <v>996</v>
      </c>
      <c r="C412" s="5" t="s">
        <v>601</v>
      </c>
      <c r="D412" s="7" t="s">
        <v>144</v>
      </c>
      <c r="E412" s="6">
        <v>100000</v>
      </c>
      <c r="F412" s="6">
        <v>12105.37</v>
      </c>
      <c r="G412" s="6">
        <v>3040</v>
      </c>
      <c r="H412" s="6">
        <v>2870</v>
      </c>
      <c r="I412" s="6">
        <v>25</v>
      </c>
      <c r="J412" s="23">
        <v>81959.63</v>
      </c>
      <c r="K412" s="11" t="s">
        <v>1382</v>
      </c>
    </row>
    <row r="413" spans="1:11" s="70" customFormat="1">
      <c r="A413" s="4" t="s">
        <v>1682</v>
      </c>
      <c r="B413" s="8" t="s">
        <v>996</v>
      </c>
      <c r="C413" s="7" t="s">
        <v>601</v>
      </c>
      <c r="D413" s="7" t="s">
        <v>144</v>
      </c>
      <c r="E413" s="21">
        <v>50000</v>
      </c>
      <c r="F413" s="21">
        <v>1854</v>
      </c>
      <c r="G413" s="21">
        <v>1520</v>
      </c>
      <c r="H413" s="21">
        <v>1435</v>
      </c>
      <c r="I413" s="21">
        <v>25</v>
      </c>
      <c r="J413" s="23">
        <v>45166</v>
      </c>
      <c r="K413" s="11" t="s">
        <v>1383</v>
      </c>
    </row>
    <row r="414" spans="1:11" s="70" customFormat="1">
      <c r="A414" s="4" t="s">
        <v>621</v>
      </c>
      <c r="B414" s="8" t="s">
        <v>100</v>
      </c>
      <c r="C414" s="7" t="s">
        <v>601</v>
      </c>
      <c r="D414" s="7" t="s">
        <v>11</v>
      </c>
      <c r="E414" s="21">
        <v>45000</v>
      </c>
      <c r="F414" s="21">
        <v>921.46</v>
      </c>
      <c r="G414" s="21">
        <v>1368</v>
      </c>
      <c r="H414" s="21">
        <v>1291.5</v>
      </c>
      <c r="I414" s="21">
        <v>1837.4500000000044</v>
      </c>
      <c r="J414" s="23">
        <v>39581.589999999997</v>
      </c>
      <c r="K414" s="11" t="s">
        <v>1383</v>
      </c>
    </row>
    <row r="415" spans="1:11" s="70" customFormat="1">
      <c r="A415" s="4" t="s">
        <v>635</v>
      </c>
      <c r="B415" s="8" t="s">
        <v>17</v>
      </c>
      <c r="C415" s="7" t="s">
        <v>601</v>
      </c>
      <c r="D415" s="7" t="s">
        <v>11</v>
      </c>
      <c r="E415" s="21">
        <v>45000</v>
      </c>
      <c r="F415" s="21">
        <v>1148.33</v>
      </c>
      <c r="G415" s="21">
        <v>1368</v>
      </c>
      <c r="H415" s="21">
        <v>1291.5</v>
      </c>
      <c r="I415" s="21">
        <v>75</v>
      </c>
      <c r="J415" s="23">
        <v>41117.17</v>
      </c>
      <c r="K415" s="11" t="s">
        <v>1382</v>
      </c>
    </row>
    <row r="416" spans="1:11" s="70" customFormat="1">
      <c r="A416" s="4" t="s">
        <v>612</v>
      </c>
      <c r="B416" s="8" t="s">
        <v>30</v>
      </c>
      <c r="C416" s="7" t="s">
        <v>601</v>
      </c>
      <c r="D416" s="7" t="s">
        <v>1741</v>
      </c>
      <c r="E416" s="21">
        <v>32000</v>
      </c>
      <c r="F416" s="21"/>
      <c r="G416" s="21">
        <v>972.8</v>
      </c>
      <c r="H416" s="21">
        <v>918.4</v>
      </c>
      <c r="I416" s="21">
        <v>25</v>
      </c>
      <c r="J416" s="23">
        <v>30083.8</v>
      </c>
      <c r="K416" s="11" t="s">
        <v>1382</v>
      </c>
    </row>
    <row r="417" spans="1:11" s="70" customFormat="1">
      <c r="A417" s="4" t="s">
        <v>1064</v>
      </c>
      <c r="B417" s="8" t="s">
        <v>30</v>
      </c>
      <c r="C417" s="7" t="s">
        <v>601</v>
      </c>
      <c r="D417" s="7" t="s">
        <v>1741</v>
      </c>
      <c r="E417" s="21">
        <v>25000</v>
      </c>
      <c r="F417" s="21"/>
      <c r="G417" s="21">
        <v>760</v>
      </c>
      <c r="H417" s="21">
        <v>717.5</v>
      </c>
      <c r="I417" s="21">
        <v>25</v>
      </c>
      <c r="J417" s="23">
        <v>23497.5</v>
      </c>
      <c r="K417" s="11" t="s">
        <v>1382</v>
      </c>
    </row>
    <row r="418" spans="1:11" s="70" customFormat="1">
      <c r="A418" s="4" t="s">
        <v>2775</v>
      </c>
      <c r="B418" s="8" t="s">
        <v>22</v>
      </c>
      <c r="C418" s="7" t="s">
        <v>601</v>
      </c>
      <c r="D418" s="7" t="s">
        <v>1741</v>
      </c>
      <c r="E418" s="21">
        <v>25000</v>
      </c>
      <c r="F418" s="21"/>
      <c r="G418" s="21">
        <v>760</v>
      </c>
      <c r="H418" s="21">
        <v>717.5</v>
      </c>
      <c r="I418" s="21">
        <v>1837.4500000000007</v>
      </c>
      <c r="J418" s="23">
        <v>21685.05</v>
      </c>
      <c r="K418" s="11" t="s">
        <v>1382</v>
      </c>
    </row>
    <row r="419" spans="1:11" s="70" customFormat="1">
      <c r="A419" s="4" t="s">
        <v>628</v>
      </c>
      <c r="B419" s="8" t="s">
        <v>36</v>
      </c>
      <c r="C419" s="7" t="s">
        <v>601</v>
      </c>
      <c r="D419" s="7" t="s">
        <v>11</v>
      </c>
      <c r="E419" s="21">
        <v>25000</v>
      </c>
      <c r="F419" s="21"/>
      <c r="G419" s="21">
        <v>760</v>
      </c>
      <c r="H419" s="21">
        <v>717.5</v>
      </c>
      <c r="I419" s="21">
        <v>325</v>
      </c>
      <c r="J419" s="23">
        <v>23197.5</v>
      </c>
      <c r="K419" s="11" t="s">
        <v>1382</v>
      </c>
    </row>
    <row r="420" spans="1:11" s="70" customFormat="1">
      <c r="A420" s="4" t="s">
        <v>1622</v>
      </c>
      <c r="B420" s="8" t="s">
        <v>60</v>
      </c>
      <c r="C420" s="7" t="s">
        <v>601</v>
      </c>
      <c r="D420" s="7" t="s">
        <v>11</v>
      </c>
      <c r="E420" s="21">
        <v>25000</v>
      </c>
      <c r="F420" s="21"/>
      <c r="G420" s="21">
        <v>760</v>
      </c>
      <c r="H420" s="21">
        <v>717.5</v>
      </c>
      <c r="I420" s="21">
        <v>25</v>
      </c>
      <c r="J420" s="23">
        <v>23497.5</v>
      </c>
      <c r="K420" s="11" t="s">
        <v>1383</v>
      </c>
    </row>
    <row r="421" spans="1:11" s="70" customFormat="1">
      <c r="A421" s="4" t="s">
        <v>1623</v>
      </c>
      <c r="B421" s="8" t="s">
        <v>60</v>
      </c>
      <c r="C421" s="7" t="s">
        <v>601</v>
      </c>
      <c r="D421" s="7" t="s">
        <v>11</v>
      </c>
      <c r="E421" s="21">
        <v>25000</v>
      </c>
      <c r="F421" s="21"/>
      <c r="G421" s="21">
        <v>760</v>
      </c>
      <c r="H421" s="21">
        <v>717.5</v>
      </c>
      <c r="I421" s="21">
        <v>1537.4500000000007</v>
      </c>
      <c r="J421" s="23">
        <v>21985.05</v>
      </c>
      <c r="K421" s="11" t="s">
        <v>1383</v>
      </c>
    </row>
    <row r="422" spans="1:11" s="70" customFormat="1">
      <c r="A422" s="4" t="s">
        <v>1561</v>
      </c>
      <c r="B422" s="8" t="s">
        <v>132</v>
      </c>
      <c r="C422" s="7" t="s">
        <v>601</v>
      </c>
      <c r="D422" s="7" t="s">
        <v>1741</v>
      </c>
      <c r="E422" s="21">
        <v>24000</v>
      </c>
      <c r="F422" s="21"/>
      <c r="G422" s="21">
        <v>729.6</v>
      </c>
      <c r="H422" s="21">
        <v>688.8</v>
      </c>
      <c r="I422" s="21">
        <v>25.000000000003638</v>
      </c>
      <c r="J422" s="23">
        <v>22556.6</v>
      </c>
      <c r="K422" s="11" t="s">
        <v>1382</v>
      </c>
    </row>
    <row r="423" spans="1:11" s="70" customFormat="1">
      <c r="A423" s="4" t="s">
        <v>602</v>
      </c>
      <c r="B423" s="8" t="s">
        <v>60</v>
      </c>
      <c r="C423" s="7" t="s">
        <v>601</v>
      </c>
      <c r="D423" s="7" t="s">
        <v>11</v>
      </c>
      <c r="E423" s="21">
        <v>22000</v>
      </c>
      <c r="F423" s="21"/>
      <c r="G423" s="21">
        <v>668.8</v>
      </c>
      <c r="H423" s="21">
        <v>631.4</v>
      </c>
      <c r="I423" s="21">
        <v>625</v>
      </c>
      <c r="J423" s="23">
        <v>20074.8</v>
      </c>
      <c r="K423" s="11" t="s">
        <v>1383</v>
      </c>
    </row>
    <row r="424" spans="1:11" s="70" customFormat="1">
      <c r="A424" s="4" t="s">
        <v>620</v>
      </c>
      <c r="B424" s="8" t="s">
        <v>60</v>
      </c>
      <c r="C424" s="7" t="s">
        <v>601</v>
      </c>
      <c r="D424" s="7" t="s">
        <v>11</v>
      </c>
      <c r="E424" s="21">
        <v>22000</v>
      </c>
      <c r="F424" s="21"/>
      <c r="G424" s="21">
        <v>668.8</v>
      </c>
      <c r="H424" s="21">
        <v>631.4</v>
      </c>
      <c r="I424" s="21">
        <v>325</v>
      </c>
      <c r="J424" s="23">
        <v>20374.8</v>
      </c>
      <c r="K424" s="11" t="s">
        <v>1382</v>
      </c>
    </row>
    <row r="425" spans="1:11" s="70" customFormat="1">
      <c r="A425" s="4" t="s">
        <v>622</v>
      </c>
      <c r="B425" s="8" t="s">
        <v>407</v>
      </c>
      <c r="C425" s="8" t="s">
        <v>601</v>
      </c>
      <c r="D425" s="7" t="s">
        <v>11</v>
      </c>
      <c r="E425" s="21">
        <v>22000</v>
      </c>
      <c r="F425" s="21"/>
      <c r="G425" s="21">
        <v>668.8</v>
      </c>
      <c r="H425" s="21">
        <v>631.4</v>
      </c>
      <c r="I425" s="21">
        <v>1537.4500000000007</v>
      </c>
      <c r="J425" s="23">
        <v>19162.349999999999</v>
      </c>
      <c r="K425" s="11" t="s">
        <v>1383</v>
      </c>
    </row>
    <row r="426" spans="1:11" s="70" customFormat="1">
      <c r="A426" s="4" t="s">
        <v>631</v>
      </c>
      <c r="B426" s="5" t="s">
        <v>441</v>
      </c>
      <c r="C426" s="5" t="s">
        <v>601</v>
      </c>
      <c r="D426" s="7" t="s">
        <v>11</v>
      </c>
      <c r="E426" s="6">
        <v>22000</v>
      </c>
      <c r="F426" s="6"/>
      <c r="G426" s="6">
        <v>668.8</v>
      </c>
      <c r="H426" s="6">
        <v>631.4</v>
      </c>
      <c r="I426" s="6">
        <v>25</v>
      </c>
      <c r="J426" s="23">
        <v>20674.8</v>
      </c>
      <c r="K426" s="11" t="s">
        <v>1383</v>
      </c>
    </row>
    <row r="427" spans="1:11" s="70" customFormat="1">
      <c r="A427" s="4" t="s">
        <v>636</v>
      </c>
      <c r="B427" s="5" t="s">
        <v>60</v>
      </c>
      <c r="C427" s="5" t="s">
        <v>601</v>
      </c>
      <c r="D427" s="7" t="s">
        <v>11</v>
      </c>
      <c r="E427" s="21">
        <v>22000</v>
      </c>
      <c r="F427" s="21"/>
      <c r="G427" s="21">
        <v>668.8</v>
      </c>
      <c r="H427" s="21">
        <v>631.4</v>
      </c>
      <c r="I427" s="21">
        <v>25</v>
      </c>
      <c r="J427" s="23">
        <v>20674.8</v>
      </c>
      <c r="K427" s="11" t="s">
        <v>1383</v>
      </c>
    </row>
    <row r="428" spans="1:11" s="70" customFormat="1">
      <c r="A428" s="4" t="s">
        <v>999</v>
      </c>
      <c r="B428" s="5" t="s">
        <v>60</v>
      </c>
      <c r="C428" s="5" t="s">
        <v>601</v>
      </c>
      <c r="D428" s="7" t="s">
        <v>11</v>
      </c>
      <c r="E428" s="6">
        <v>20000</v>
      </c>
      <c r="F428" s="6"/>
      <c r="G428" s="6">
        <v>608</v>
      </c>
      <c r="H428" s="6">
        <v>574</v>
      </c>
      <c r="I428" s="6">
        <v>25</v>
      </c>
      <c r="J428" s="23">
        <v>18793</v>
      </c>
      <c r="K428" s="11" t="s">
        <v>1383</v>
      </c>
    </row>
    <row r="429" spans="1:11" s="70" customFormat="1">
      <c r="A429" s="4" t="s">
        <v>1049</v>
      </c>
      <c r="B429" s="5" t="s">
        <v>55</v>
      </c>
      <c r="C429" s="5" t="s">
        <v>601</v>
      </c>
      <c r="D429" s="7" t="s">
        <v>11</v>
      </c>
      <c r="E429" s="21">
        <v>20000</v>
      </c>
      <c r="F429" s="21"/>
      <c r="G429" s="21">
        <v>608</v>
      </c>
      <c r="H429" s="21">
        <v>574</v>
      </c>
      <c r="I429" s="21">
        <v>25</v>
      </c>
      <c r="J429" s="23">
        <v>18793</v>
      </c>
      <c r="K429" s="11" t="s">
        <v>1383</v>
      </c>
    </row>
    <row r="430" spans="1:11" s="70" customFormat="1">
      <c r="A430" s="4" t="s">
        <v>606</v>
      </c>
      <c r="B430" s="5" t="s">
        <v>402</v>
      </c>
      <c r="C430" s="5" t="s">
        <v>601</v>
      </c>
      <c r="D430" s="7" t="s">
        <v>1741</v>
      </c>
      <c r="E430" s="6">
        <v>18000</v>
      </c>
      <c r="F430" s="6"/>
      <c r="G430" s="6">
        <v>547.20000000000005</v>
      </c>
      <c r="H430" s="6">
        <v>516.6</v>
      </c>
      <c r="I430" s="6">
        <v>325</v>
      </c>
      <c r="J430" s="23">
        <v>16611.2</v>
      </c>
      <c r="K430" s="11" t="s">
        <v>1382</v>
      </c>
    </row>
    <row r="431" spans="1:11" s="70" customFormat="1">
      <c r="A431" s="4" t="s">
        <v>2791</v>
      </c>
      <c r="B431" s="5" t="s">
        <v>8</v>
      </c>
      <c r="C431" s="5" t="s">
        <v>601</v>
      </c>
      <c r="D431" s="7" t="s">
        <v>1741</v>
      </c>
      <c r="E431" s="21">
        <v>17000</v>
      </c>
      <c r="F431" s="21"/>
      <c r="G431" s="21">
        <v>516.79999999999995</v>
      </c>
      <c r="H431" s="21">
        <v>487.9</v>
      </c>
      <c r="I431" s="21">
        <v>25.000000000001819</v>
      </c>
      <c r="J431" s="23">
        <v>15970.3</v>
      </c>
      <c r="K431" s="11" t="s">
        <v>1383</v>
      </c>
    </row>
    <row r="432" spans="1:11" s="70" customFormat="1">
      <c r="A432" s="4" t="s">
        <v>2883</v>
      </c>
      <c r="B432" s="5" t="s">
        <v>8</v>
      </c>
      <c r="C432" s="5" t="s">
        <v>601</v>
      </c>
      <c r="D432" s="7" t="s">
        <v>1741</v>
      </c>
      <c r="E432" s="21">
        <v>17000</v>
      </c>
      <c r="F432" s="21"/>
      <c r="G432" s="21">
        <v>516.79999999999995</v>
      </c>
      <c r="H432" s="21">
        <v>487.9</v>
      </c>
      <c r="I432" s="21">
        <v>25.000000000001819</v>
      </c>
      <c r="J432" s="23">
        <v>15970.3</v>
      </c>
      <c r="K432" s="11" t="s">
        <v>1383</v>
      </c>
    </row>
    <row r="433" spans="1:11" s="70" customFormat="1">
      <c r="A433" s="4" t="s">
        <v>611</v>
      </c>
      <c r="B433" s="5" t="s">
        <v>127</v>
      </c>
      <c r="C433" s="5" t="s">
        <v>601</v>
      </c>
      <c r="D433" s="7" t="s">
        <v>1741</v>
      </c>
      <c r="E433" s="6">
        <v>15000</v>
      </c>
      <c r="F433" s="6"/>
      <c r="G433" s="6">
        <v>456</v>
      </c>
      <c r="H433" s="6">
        <v>430.5</v>
      </c>
      <c r="I433" s="6">
        <v>325</v>
      </c>
      <c r="J433" s="23">
        <v>13788.5</v>
      </c>
      <c r="K433" s="11" t="s">
        <v>1382</v>
      </c>
    </row>
    <row r="434" spans="1:11" s="70" customFormat="1">
      <c r="A434" s="4" t="s">
        <v>616</v>
      </c>
      <c r="B434" s="5" t="s">
        <v>8</v>
      </c>
      <c r="C434" s="5" t="s">
        <v>601</v>
      </c>
      <c r="D434" s="7" t="s">
        <v>1741</v>
      </c>
      <c r="E434" s="6">
        <v>15000</v>
      </c>
      <c r="F434" s="6"/>
      <c r="G434" s="6">
        <v>456</v>
      </c>
      <c r="H434" s="6">
        <v>430.5</v>
      </c>
      <c r="I434" s="6">
        <v>25</v>
      </c>
      <c r="J434" s="23">
        <v>14088.5</v>
      </c>
      <c r="K434" s="11" t="s">
        <v>1383</v>
      </c>
    </row>
    <row r="435" spans="1:11" s="70" customFormat="1">
      <c r="A435" s="4" t="s">
        <v>619</v>
      </c>
      <c r="B435" s="5" t="s">
        <v>127</v>
      </c>
      <c r="C435" s="5" t="s">
        <v>601</v>
      </c>
      <c r="D435" s="7" t="s">
        <v>1741</v>
      </c>
      <c r="E435" s="6">
        <v>15000</v>
      </c>
      <c r="F435" s="6"/>
      <c r="G435" s="6">
        <v>456</v>
      </c>
      <c r="H435" s="6">
        <v>430.5</v>
      </c>
      <c r="I435" s="6">
        <v>25</v>
      </c>
      <c r="J435" s="23">
        <v>14088.5</v>
      </c>
      <c r="K435" s="11" t="s">
        <v>1382</v>
      </c>
    </row>
    <row r="436" spans="1:11" s="70" customFormat="1">
      <c r="A436" s="4" t="s">
        <v>623</v>
      </c>
      <c r="B436" s="8" t="s">
        <v>8</v>
      </c>
      <c r="C436" s="8" t="s">
        <v>601</v>
      </c>
      <c r="D436" s="7" t="s">
        <v>1741</v>
      </c>
      <c r="E436" s="21">
        <v>15000</v>
      </c>
      <c r="F436" s="21"/>
      <c r="G436" s="21">
        <v>456</v>
      </c>
      <c r="H436" s="21">
        <v>430.5</v>
      </c>
      <c r="I436" s="21">
        <v>325</v>
      </c>
      <c r="J436" s="23">
        <v>13788.5</v>
      </c>
      <c r="K436" s="11" t="s">
        <v>1383</v>
      </c>
    </row>
    <row r="437" spans="1:11" s="70" customFormat="1">
      <c r="A437" s="4" t="s">
        <v>624</v>
      </c>
      <c r="B437" s="5" t="s">
        <v>244</v>
      </c>
      <c r="C437" s="5" t="s">
        <v>601</v>
      </c>
      <c r="D437" s="7" t="s">
        <v>11</v>
      </c>
      <c r="E437" s="6">
        <v>15000</v>
      </c>
      <c r="F437" s="6"/>
      <c r="G437" s="6">
        <v>456</v>
      </c>
      <c r="H437" s="6">
        <v>430.5</v>
      </c>
      <c r="I437" s="6">
        <v>25</v>
      </c>
      <c r="J437" s="23">
        <v>14088.5</v>
      </c>
      <c r="K437" s="11" t="s">
        <v>1382</v>
      </c>
    </row>
    <row r="438" spans="1:11" s="70" customFormat="1">
      <c r="A438" s="4" t="s">
        <v>626</v>
      </c>
      <c r="B438" s="5" t="s">
        <v>8</v>
      </c>
      <c r="C438" s="5" t="s">
        <v>601</v>
      </c>
      <c r="D438" s="7" t="s">
        <v>1741</v>
      </c>
      <c r="E438" s="6">
        <v>15000</v>
      </c>
      <c r="F438" s="6"/>
      <c r="G438" s="6">
        <v>456</v>
      </c>
      <c r="H438" s="6">
        <v>430.5</v>
      </c>
      <c r="I438" s="6">
        <v>325</v>
      </c>
      <c r="J438" s="23">
        <v>13788.5</v>
      </c>
      <c r="K438" s="11" t="s">
        <v>1382</v>
      </c>
    </row>
    <row r="439" spans="1:11" s="70" customFormat="1">
      <c r="A439" s="4" t="s">
        <v>630</v>
      </c>
      <c r="B439" s="5" t="s">
        <v>8</v>
      </c>
      <c r="C439" s="5" t="s">
        <v>601</v>
      </c>
      <c r="D439" s="7" t="s">
        <v>1741</v>
      </c>
      <c r="E439" s="6">
        <v>15000</v>
      </c>
      <c r="F439" s="6"/>
      <c r="G439" s="6">
        <v>456</v>
      </c>
      <c r="H439" s="6">
        <v>430.5</v>
      </c>
      <c r="I439" s="6">
        <v>25</v>
      </c>
      <c r="J439" s="23">
        <v>14088.5</v>
      </c>
      <c r="K439" s="11" t="s">
        <v>1383</v>
      </c>
    </row>
    <row r="440" spans="1:11" s="70" customFormat="1">
      <c r="A440" s="4" t="s">
        <v>632</v>
      </c>
      <c r="B440" s="5" t="s">
        <v>633</v>
      </c>
      <c r="C440" s="5" t="s">
        <v>601</v>
      </c>
      <c r="D440" s="7" t="s">
        <v>11</v>
      </c>
      <c r="E440" s="6">
        <v>15000</v>
      </c>
      <c r="F440" s="6"/>
      <c r="G440" s="6">
        <v>456</v>
      </c>
      <c r="H440" s="6">
        <v>430.5</v>
      </c>
      <c r="I440" s="6">
        <v>25</v>
      </c>
      <c r="J440" s="23">
        <v>14088.5</v>
      </c>
      <c r="K440" s="11" t="s">
        <v>1382</v>
      </c>
    </row>
    <row r="441" spans="1:11" s="70" customFormat="1">
      <c r="A441" s="4" t="s">
        <v>634</v>
      </c>
      <c r="B441" s="5" t="s">
        <v>244</v>
      </c>
      <c r="C441" s="5" t="s">
        <v>601</v>
      </c>
      <c r="D441" s="7" t="s">
        <v>11</v>
      </c>
      <c r="E441" s="6">
        <v>15000</v>
      </c>
      <c r="F441" s="6"/>
      <c r="G441" s="6">
        <v>456</v>
      </c>
      <c r="H441" s="6">
        <v>430.5</v>
      </c>
      <c r="I441" s="6">
        <v>25</v>
      </c>
      <c r="J441" s="23">
        <v>14088.5</v>
      </c>
      <c r="K441" s="11" t="s">
        <v>1382</v>
      </c>
    </row>
    <row r="442" spans="1:11" s="70" customFormat="1">
      <c r="A442" s="4" t="s">
        <v>639</v>
      </c>
      <c r="B442" s="5" t="s">
        <v>22</v>
      </c>
      <c r="C442" s="5" t="s">
        <v>601</v>
      </c>
      <c r="D442" s="7" t="s">
        <v>1741</v>
      </c>
      <c r="E442" s="6">
        <v>15000</v>
      </c>
      <c r="F442" s="6"/>
      <c r="G442" s="6">
        <v>456</v>
      </c>
      <c r="H442" s="6">
        <v>430.5</v>
      </c>
      <c r="I442" s="6">
        <v>325</v>
      </c>
      <c r="J442" s="23">
        <v>13788.5</v>
      </c>
      <c r="K442" s="11" t="s">
        <v>1382</v>
      </c>
    </row>
    <row r="443" spans="1:11" s="70" customFormat="1">
      <c r="A443" s="4" t="s">
        <v>640</v>
      </c>
      <c r="B443" s="5" t="s">
        <v>15</v>
      </c>
      <c r="C443" s="5" t="s">
        <v>601</v>
      </c>
      <c r="D443" s="7" t="s">
        <v>11</v>
      </c>
      <c r="E443" s="6">
        <v>15000</v>
      </c>
      <c r="F443" s="6"/>
      <c r="G443" s="6">
        <v>456</v>
      </c>
      <c r="H443" s="6">
        <v>430.5</v>
      </c>
      <c r="I443" s="6">
        <v>1537.4500000000007</v>
      </c>
      <c r="J443" s="23">
        <v>12576.05</v>
      </c>
      <c r="K443" s="11" t="s">
        <v>1382</v>
      </c>
    </row>
    <row r="444" spans="1:11" s="70" customFormat="1">
      <c r="A444" s="4" t="s">
        <v>607</v>
      </c>
      <c r="B444" s="5" t="s">
        <v>608</v>
      </c>
      <c r="C444" s="5" t="s">
        <v>601</v>
      </c>
      <c r="D444" s="7" t="s">
        <v>39</v>
      </c>
      <c r="E444" s="6">
        <v>14800.5</v>
      </c>
      <c r="F444" s="6"/>
      <c r="G444" s="6">
        <v>449.94</v>
      </c>
      <c r="H444" s="6">
        <v>424.77</v>
      </c>
      <c r="I444" s="6">
        <v>324.99999999999818</v>
      </c>
      <c r="J444" s="23">
        <v>13600.79</v>
      </c>
      <c r="K444" s="11" t="s">
        <v>1383</v>
      </c>
    </row>
    <row r="445" spans="1:11" s="70" customFormat="1">
      <c r="A445" s="4" t="s">
        <v>610</v>
      </c>
      <c r="B445" s="5" t="s">
        <v>30</v>
      </c>
      <c r="C445" s="5" t="s">
        <v>601</v>
      </c>
      <c r="D445" s="7" t="s">
        <v>1741</v>
      </c>
      <c r="E445" s="6">
        <v>11758.18</v>
      </c>
      <c r="F445" s="6"/>
      <c r="G445" s="6">
        <v>357.45</v>
      </c>
      <c r="H445" s="6">
        <v>337.46</v>
      </c>
      <c r="I445" s="6">
        <v>325</v>
      </c>
      <c r="J445" s="23">
        <v>10738.27</v>
      </c>
      <c r="K445" s="11" t="s">
        <v>1382</v>
      </c>
    </row>
    <row r="446" spans="1:11" s="70" customFormat="1">
      <c r="A446" s="4" t="s">
        <v>618</v>
      </c>
      <c r="B446" s="8" t="s">
        <v>30</v>
      </c>
      <c r="C446" s="7" t="s">
        <v>601</v>
      </c>
      <c r="D446" s="7" t="s">
        <v>1741</v>
      </c>
      <c r="E446" s="21">
        <v>11758.18</v>
      </c>
      <c r="F446" s="21"/>
      <c r="G446" s="21">
        <v>357.45</v>
      </c>
      <c r="H446" s="21">
        <v>337.46</v>
      </c>
      <c r="I446" s="21">
        <v>1025</v>
      </c>
      <c r="J446" s="23">
        <v>10038.27</v>
      </c>
      <c r="K446" s="11" t="s">
        <v>1382</v>
      </c>
    </row>
    <row r="447" spans="1:11" s="70" customFormat="1">
      <c r="A447" s="4" t="s">
        <v>609</v>
      </c>
      <c r="B447" s="8" t="s">
        <v>598</v>
      </c>
      <c r="C447" s="7" t="s">
        <v>601</v>
      </c>
      <c r="D447" s="7" t="s">
        <v>1741</v>
      </c>
      <c r="E447" s="21">
        <v>10000</v>
      </c>
      <c r="F447" s="21"/>
      <c r="G447" s="21">
        <v>304</v>
      </c>
      <c r="H447" s="21">
        <v>287</v>
      </c>
      <c r="I447" s="21">
        <v>325</v>
      </c>
      <c r="J447" s="23">
        <v>9084</v>
      </c>
      <c r="K447" s="11" t="s">
        <v>1382</v>
      </c>
    </row>
    <row r="448" spans="1:11" s="70" customFormat="1">
      <c r="A448" s="4" t="s">
        <v>1619</v>
      </c>
      <c r="B448" s="8" t="s">
        <v>8</v>
      </c>
      <c r="C448" s="7" t="s">
        <v>601</v>
      </c>
      <c r="D448" s="7" t="s">
        <v>1741</v>
      </c>
      <c r="E448" s="21">
        <v>10000</v>
      </c>
      <c r="F448" s="21"/>
      <c r="G448" s="21">
        <v>304</v>
      </c>
      <c r="H448" s="21">
        <v>287</v>
      </c>
      <c r="I448" s="21">
        <v>25</v>
      </c>
      <c r="J448" s="23">
        <v>9384</v>
      </c>
      <c r="K448" s="11" t="s">
        <v>1383</v>
      </c>
    </row>
    <row r="449" spans="1:11" s="70" customFormat="1">
      <c r="A449" s="4" t="s">
        <v>1078</v>
      </c>
      <c r="B449" s="8" t="s">
        <v>402</v>
      </c>
      <c r="C449" s="7" t="s">
        <v>601</v>
      </c>
      <c r="D449" s="7" t="s">
        <v>1741</v>
      </c>
      <c r="E449" s="21">
        <v>10000</v>
      </c>
      <c r="F449" s="21"/>
      <c r="G449" s="21">
        <v>304</v>
      </c>
      <c r="H449" s="21">
        <v>287</v>
      </c>
      <c r="I449" s="21">
        <v>25</v>
      </c>
      <c r="J449" s="23">
        <v>9384</v>
      </c>
      <c r="K449" s="11" t="s">
        <v>1382</v>
      </c>
    </row>
    <row r="450" spans="1:11" s="70" customFormat="1">
      <c r="A450" s="4" t="s">
        <v>613</v>
      </c>
      <c r="B450" s="8" t="s">
        <v>8</v>
      </c>
      <c r="C450" s="7" t="s">
        <v>601</v>
      </c>
      <c r="D450" s="7" t="s">
        <v>1741</v>
      </c>
      <c r="E450" s="21">
        <v>10000</v>
      </c>
      <c r="F450" s="21"/>
      <c r="G450" s="21">
        <v>304</v>
      </c>
      <c r="H450" s="21">
        <v>287</v>
      </c>
      <c r="I450" s="21">
        <v>375</v>
      </c>
      <c r="J450" s="23">
        <v>9034</v>
      </c>
      <c r="K450" s="11" t="s">
        <v>1383</v>
      </c>
    </row>
    <row r="451" spans="1:11" s="70" customFormat="1">
      <c r="A451" s="4" t="s">
        <v>617</v>
      </c>
      <c r="B451" s="8" t="s">
        <v>140</v>
      </c>
      <c r="C451" s="7" t="s">
        <v>601</v>
      </c>
      <c r="D451" s="7" t="s">
        <v>39</v>
      </c>
      <c r="E451" s="21">
        <v>10000</v>
      </c>
      <c r="F451" s="21"/>
      <c r="G451" s="21">
        <v>304</v>
      </c>
      <c r="H451" s="21">
        <v>287</v>
      </c>
      <c r="I451" s="21">
        <v>1837.4499999999998</v>
      </c>
      <c r="J451" s="23">
        <v>7571.55</v>
      </c>
      <c r="K451" s="11" t="s">
        <v>1383</v>
      </c>
    </row>
    <row r="452" spans="1:11" s="70" customFormat="1">
      <c r="A452" s="4" t="s">
        <v>637</v>
      </c>
      <c r="B452" s="5" t="s">
        <v>638</v>
      </c>
      <c r="C452" s="5" t="s">
        <v>601</v>
      </c>
      <c r="D452" s="7" t="s">
        <v>11</v>
      </c>
      <c r="E452" s="6">
        <v>10000</v>
      </c>
      <c r="F452" s="6"/>
      <c r="G452" s="6">
        <v>304</v>
      </c>
      <c r="H452" s="6">
        <v>287</v>
      </c>
      <c r="I452" s="6">
        <v>425</v>
      </c>
      <c r="J452" s="23">
        <v>8984</v>
      </c>
      <c r="K452" s="11" t="s">
        <v>1382</v>
      </c>
    </row>
    <row r="453" spans="1:11" s="70" customFormat="1">
      <c r="A453" s="4" t="s">
        <v>2710</v>
      </c>
      <c r="B453" s="5" t="s">
        <v>10</v>
      </c>
      <c r="C453" s="5" t="s">
        <v>18</v>
      </c>
      <c r="D453" s="7" t="s">
        <v>1741</v>
      </c>
      <c r="E453" s="6">
        <v>25000</v>
      </c>
      <c r="F453" s="6"/>
      <c r="G453" s="6">
        <v>760</v>
      </c>
      <c r="H453" s="6">
        <v>717.5</v>
      </c>
      <c r="I453" s="6">
        <v>25</v>
      </c>
      <c r="J453" s="23">
        <v>23497.5</v>
      </c>
      <c r="K453" s="11" t="s">
        <v>1383</v>
      </c>
    </row>
    <row r="454" spans="1:11" s="70" customFormat="1">
      <c r="A454" s="4" t="s">
        <v>66</v>
      </c>
      <c r="B454" s="8" t="s">
        <v>67</v>
      </c>
      <c r="C454" s="7" t="s">
        <v>18</v>
      </c>
      <c r="D454" s="7" t="s">
        <v>11</v>
      </c>
      <c r="E454" s="21">
        <v>20000</v>
      </c>
      <c r="F454" s="21"/>
      <c r="G454" s="21">
        <v>608</v>
      </c>
      <c r="H454" s="21">
        <v>574</v>
      </c>
      <c r="I454" s="21">
        <v>75</v>
      </c>
      <c r="J454" s="23">
        <v>18743</v>
      </c>
      <c r="K454" s="11" t="s">
        <v>1382</v>
      </c>
    </row>
    <row r="455" spans="1:11" s="70" customFormat="1">
      <c r="A455" s="4" t="s">
        <v>31</v>
      </c>
      <c r="B455" s="5" t="s">
        <v>32</v>
      </c>
      <c r="C455" s="5" t="s">
        <v>18</v>
      </c>
      <c r="D455" s="7" t="s">
        <v>11</v>
      </c>
      <c r="E455" s="21">
        <v>17710</v>
      </c>
      <c r="F455" s="21"/>
      <c r="G455" s="21">
        <v>538.38</v>
      </c>
      <c r="H455" s="21">
        <v>508.28</v>
      </c>
      <c r="I455" s="21">
        <v>725</v>
      </c>
      <c r="J455" s="23">
        <v>15938.34</v>
      </c>
      <c r="K455" s="11" t="s">
        <v>1382</v>
      </c>
    </row>
    <row r="456" spans="1:11" s="70" customFormat="1">
      <c r="A456" s="4" t="s">
        <v>23</v>
      </c>
      <c r="B456" s="5" t="s">
        <v>24</v>
      </c>
      <c r="C456" s="5" t="s">
        <v>18</v>
      </c>
      <c r="D456" s="7" t="s">
        <v>11</v>
      </c>
      <c r="E456" s="21">
        <v>16500</v>
      </c>
      <c r="F456" s="21"/>
      <c r="G456" s="21">
        <v>501.6</v>
      </c>
      <c r="H456" s="21">
        <v>473.55</v>
      </c>
      <c r="I456" s="21">
        <v>75</v>
      </c>
      <c r="J456" s="23">
        <v>15449.85</v>
      </c>
      <c r="K456" s="11" t="s">
        <v>1383</v>
      </c>
    </row>
    <row r="457" spans="1:11" s="70" customFormat="1">
      <c r="A457" s="4" t="s">
        <v>1069</v>
      </c>
      <c r="B457" s="5" t="s">
        <v>1070</v>
      </c>
      <c r="C457" s="5" t="s">
        <v>18</v>
      </c>
      <c r="D457" s="7" t="s">
        <v>11</v>
      </c>
      <c r="E457" s="6">
        <v>16500</v>
      </c>
      <c r="F457" s="6"/>
      <c r="G457" s="6">
        <v>501.6</v>
      </c>
      <c r="H457" s="6">
        <v>473.55</v>
      </c>
      <c r="I457" s="6">
        <v>25</v>
      </c>
      <c r="J457" s="23">
        <v>15499.85</v>
      </c>
      <c r="K457" s="11" t="s">
        <v>1382</v>
      </c>
    </row>
    <row r="458" spans="1:11" s="70" customFormat="1">
      <c r="A458" s="4" t="s">
        <v>41</v>
      </c>
      <c r="B458" s="5" t="s">
        <v>24</v>
      </c>
      <c r="C458" s="5" t="s">
        <v>18</v>
      </c>
      <c r="D458" s="7" t="s">
        <v>11</v>
      </c>
      <c r="E458" s="6">
        <v>16500</v>
      </c>
      <c r="F458" s="6"/>
      <c r="G458" s="6">
        <v>501.6</v>
      </c>
      <c r="H458" s="6">
        <v>473.55</v>
      </c>
      <c r="I458" s="6">
        <v>375</v>
      </c>
      <c r="J458" s="23">
        <v>15149.85</v>
      </c>
      <c r="K458" s="11" t="s">
        <v>1382</v>
      </c>
    </row>
    <row r="459" spans="1:11" s="70" customFormat="1">
      <c r="A459" s="4" t="s">
        <v>2773</v>
      </c>
      <c r="B459" s="5" t="s">
        <v>43</v>
      </c>
      <c r="C459" s="5" t="s">
        <v>18</v>
      </c>
      <c r="D459" s="7" t="s">
        <v>11</v>
      </c>
      <c r="E459" s="6">
        <v>16500</v>
      </c>
      <c r="F459" s="6"/>
      <c r="G459" s="6">
        <v>501.6</v>
      </c>
      <c r="H459" s="6">
        <v>473.55</v>
      </c>
      <c r="I459" s="6">
        <v>375</v>
      </c>
      <c r="J459" s="23">
        <v>15149.85</v>
      </c>
      <c r="K459" s="11" t="s">
        <v>1382</v>
      </c>
    </row>
    <row r="460" spans="1:11" s="70" customFormat="1">
      <c r="A460" s="4" t="s">
        <v>58</v>
      </c>
      <c r="B460" s="5" t="s">
        <v>59</v>
      </c>
      <c r="C460" s="5" t="s">
        <v>18</v>
      </c>
      <c r="D460" s="7" t="s">
        <v>39</v>
      </c>
      <c r="E460" s="6">
        <v>16500</v>
      </c>
      <c r="F460" s="6"/>
      <c r="G460" s="6">
        <v>501.6</v>
      </c>
      <c r="H460" s="6">
        <v>473.55</v>
      </c>
      <c r="I460" s="6">
        <v>1587.4500000000007</v>
      </c>
      <c r="J460" s="23">
        <v>13937.4</v>
      </c>
      <c r="K460" s="11" t="s">
        <v>1383</v>
      </c>
    </row>
    <row r="461" spans="1:11" s="70" customFormat="1">
      <c r="A461" s="4" t="s">
        <v>61</v>
      </c>
      <c r="B461" s="5" t="s">
        <v>34</v>
      </c>
      <c r="C461" s="5" t="s">
        <v>18</v>
      </c>
      <c r="D461" s="7" t="s">
        <v>39</v>
      </c>
      <c r="E461" s="6">
        <v>16500</v>
      </c>
      <c r="F461" s="6"/>
      <c r="G461" s="6">
        <v>501.6</v>
      </c>
      <c r="H461" s="6">
        <v>473.55</v>
      </c>
      <c r="I461" s="6">
        <v>75</v>
      </c>
      <c r="J461" s="23">
        <v>15449.85</v>
      </c>
      <c r="K461" s="11" t="s">
        <v>1383</v>
      </c>
    </row>
    <row r="462" spans="1:11" s="70" customFormat="1">
      <c r="A462" s="4" t="s">
        <v>64</v>
      </c>
      <c r="B462" s="5" t="s">
        <v>34</v>
      </c>
      <c r="C462" s="5" t="s">
        <v>18</v>
      </c>
      <c r="D462" s="7" t="s">
        <v>39</v>
      </c>
      <c r="E462" s="6">
        <v>16500</v>
      </c>
      <c r="F462" s="6"/>
      <c r="G462" s="6">
        <v>501.6</v>
      </c>
      <c r="H462" s="6">
        <v>473.55</v>
      </c>
      <c r="I462" s="6">
        <v>75</v>
      </c>
      <c r="J462" s="23">
        <v>15449.85</v>
      </c>
      <c r="K462" s="11" t="s">
        <v>1382</v>
      </c>
    </row>
    <row r="463" spans="1:11" s="70" customFormat="1">
      <c r="A463" s="4" t="s">
        <v>21</v>
      </c>
      <c r="B463" s="5" t="s">
        <v>22</v>
      </c>
      <c r="C463" s="5" t="s">
        <v>18</v>
      </c>
      <c r="D463" s="7" t="s">
        <v>1741</v>
      </c>
      <c r="E463" s="6">
        <v>15000</v>
      </c>
      <c r="F463" s="6"/>
      <c r="G463" s="6">
        <v>456</v>
      </c>
      <c r="H463" s="6">
        <v>430.5</v>
      </c>
      <c r="I463" s="6">
        <v>375</v>
      </c>
      <c r="J463" s="23">
        <v>13738.5</v>
      </c>
      <c r="K463" s="11" t="s">
        <v>1382</v>
      </c>
    </row>
    <row r="464" spans="1:11" s="70" customFormat="1">
      <c r="A464" s="4" t="s">
        <v>37</v>
      </c>
      <c r="B464" s="5" t="s">
        <v>38</v>
      </c>
      <c r="C464" s="5" t="s">
        <v>18</v>
      </c>
      <c r="D464" s="7" t="s">
        <v>39</v>
      </c>
      <c r="E464" s="6">
        <v>14850</v>
      </c>
      <c r="F464" s="6"/>
      <c r="G464" s="6">
        <v>451.44</v>
      </c>
      <c r="H464" s="6">
        <v>426.2</v>
      </c>
      <c r="I464" s="6">
        <v>474.99999999999818</v>
      </c>
      <c r="J464" s="23">
        <v>13497.36</v>
      </c>
      <c r="K464" s="11" t="s">
        <v>1382</v>
      </c>
    </row>
    <row r="465" spans="1:11" s="70" customFormat="1">
      <c r="A465" s="4" t="s">
        <v>971</v>
      </c>
      <c r="B465" s="5" t="s">
        <v>42</v>
      </c>
      <c r="C465" s="5" t="s">
        <v>18</v>
      </c>
      <c r="D465" s="7" t="s">
        <v>1741</v>
      </c>
      <c r="E465" s="6">
        <v>13200</v>
      </c>
      <c r="F465" s="6"/>
      <c r="G465" s="6">
        <v>401.28</v>
      </c>
      <c r="H465" s="6">
        <v>378.84</v>
      </c>
      <c r="I465" s="6">
        <v>25</v>
      </c>
      <c r="J465" s="23">
        <v>12394.88</v>
      </c>
      <c r="K465" s="11" t="s">
        <v>1382</v>
      </c>
    </row>
    <row r="466" spans="1:11" s="70" customFormat="1">
      <c r="A466" s="4" t="s">
        <v>1620</v>
      </c>
      <c r="B466" s="5" t="s">
        <v>22</v>
      </c>
      <c r="C466" s="5" t="s">
        <v>18</v>
      </c>
      <c r="D466" s="7" t="s">
        <v>1741</v>
      </c>
      <c r="E466" s="6">
        <v>11400</v>
      </c>
      <c r="F466" s="6"/>
      <c r="G466" s="6">
        <v>346.56</v>
      </c>
      <c r="H466" s="6">
        <v>327.18</v>
      </c>
      <c r="I466" s="6">
        <v>25</v>
      </c>
      <c r="J466" s="23">
        <v>10701.26</v>
      </c>
      <c r="K466" s="11" t="s">
        <v>1382</v>
      </c>
    </row>
    <row r="467" spans="1:11" s="70" customFormat="1">
      <c r="A467" s="4" t="s">
        <v>26</v>
      </c>
      <c r="B467" s="8" t="s">
        <v>27</v>
      </c>
      <c r="C467" s="7" t="s">
        <v>18</v>
      </c>
      <c r="D467" s="7" t="s">
        <v>1741</v>
      </c>
      <c r="E467" s="21">
        <v>11000</v>
      </c>
      <c r="F467" s="21"/>
      <c r="G467" s="21">
        <v>334.4</v>
      </c>
      <c r="H467" s="21">
        <v>315.7</v>
      </c>
      <c r="I467" s="21">
        <v>25</v>
      </c>
      <c r="J467" s="23">
        <v>10324.9</v>
      </c>
      <c r="K467" s="11" t="s">
        <v>1382</v>
      </c>
    </row>
    <row r="468" spans="1:11" s="70" customFormat="1">
      <c r="A468" s="4" t="s">
        <v>35</v>
      </c>
      <c r="B468" s="8" t="s">
        <v>36</v>
      </c>
      <c r="C468" s="7" t="s">
        <v>18</v>
      </c>
      <c r="D468" s="7" t="s">
        <v>11</v>
      </c>
      <c r="E468" s="21">
        <v>11000</v>
      </c>
      <c r="F468" s="21"/>
      <c r="G468" s="21">
        <v>334.4</v>
      </c>
      <c r="H468" s="21">
        <v>315.7</v>
      </c>
      <c r="I468" s="21">
        <v>25</v>
      </c>
      <c r="J468" s="23">
        <v>10324.9</v>
      </c>
      <c r="K468" s="11" t="s">
        <v>1382</v>
      </c>
    </row>
    <row r="469" spans="1:11" s="70" customFormat="1">
      <c r="A469" s="4" t="s">
        <v>50</v>
      </c>
      <c r="B469" s="8" t="s">
        <v>8</v>
      </c>
      <c r="C469" s="7" t="s">
        <v>18</v>
      </c>
      <c r="D469" s="7" t="s">
        <v>39</v>
      </c>
      <c r="E469" s="21">
        <v>11000</v>
      </c>
      <c r="F469" s="21"/>
      <c r="G469" s="21">
        <v>334.4</v>
      </c>
      <c r="H469" s="21">
        <v>315.7</v>
      </c>
      <c r="I469" s="21">
        <v>375</v>
      </c>
      <c r="J469" s="23">
        <v>9974.9</v>
      </c>
      <c r="K469" s="11" t="s">
        <v>1383</v>
      </c>
    </row>
    <row r="470" spans="1:11" s="70" customFormat="1">
      <c r="A470" s="4" t="s">
        <v>57</v>
      </c>
      <c r="B470" s="8" t="s">
        <v>8</v>
      </c>
      <c r="C470" s="7" t="s">
        <v>18</v>
      </c>
      <c r="D470" s="7" t="s">
        <v>1741</v>
      </c>
      <c r="E470" s="21">
        <v>11000</v>
      </c>
      <c r="F470" s="21"/>
      <c r="G470" s="21">
        <v>334.4</v>
      </c>
      <c r="H470" s="21">
        <v>315.7</v>
      </c>
      <c r="I470" s="21">
        <v>75</v>
      </c>
      <c r="J470" s="23">
        <v>10274.9</v>
      </c>
      <c r="K470" s="11" t="s">
        <v>1383</v>
      </c>
    </row>
    <row r="471" spans="1:11" s="70" customFormat="1">
      <c r="A471" s="4" t="s">
        <v>2789</v>
      </c>
      <c r="B471" s="8" t="s">
        <v>69</v>
      </c>
      <c r="C471" s="7" t="s">
        <v>18</v>
      </c>
      <c r="D471" s="7" t="s">
        <v>11</v>
      </c>
      <c r="E471" s="21">
        <v>10000</v>
      </c>
      <c r="F471" s="21"/>
      <c r="G471" s="21">
        <v>304</v>
      </c>
      <c r="H471" s="21">
        <v>287</v>
      </c>
      <c r="I471" s="21">
        <v>25</v>
      </c>
      <c r="J471" s="23">
        <v>9384</v>
      </c>
      <c r="K471" s="11" t="s">
        <v>1383</v>
      </c>
    </row>
    <row r="472" spans="1:11" s="70" customFormat="1">
      <c r="A472" s="4" t="s">
        <v>19</v>
      </c>
      <c r="B472" s="8" t="s">
        <v>20</v>
      </c>
      <c r="C472" s="7" t="s">
        <v>18</v>
      </c>
      <c r="D472" s="7" t="s">
        <v>11</v>
      </c>
      <c r="E472" s="21">
        <v>10000</v>
      </c>
      <c r="F472" s="21"/>
      <c r="G472" s="21">
        <v>304</v>
      </c>
      <c r="H472" s="21">
        <v>287</v>
      </c>
      <c r="I472" s="21">
        <v>125</v>
      </c>
      <c r="J472" s="23">
        <v>9284</v>
      </c>
      <c r="K472" s="11" t="s">
        <v>1383</v>
      </c>
    </row>
    <row r="473" spans="1:11" s="70" customFormat="1">
      <c r="A473" s="4" t="s">
        <v>25</v>
      </c>
      <c r="B473" s="5" t="s">
        <v>8</v>
      </c>
      <c r="C473" s="5" t="s">
        <v>18</v>
      </c>
      <c r="D473" s="7" t="s">
        <v>1741</v>
      </c>
      <c r="E473" s="6">
        <v>10000</v>
      </c>
      <c r="F473" s="6"/>
      <c r="G473" s="6">
        <v>304</v>
      </c>
      <c r="H473" s="6">
        <v>287</v>
      </c>
      <c r="I473" s="6">
        <v>75</v>
      </c>
      <c r="J473" s="23">
        <v>9334</v>
      </c>
      <c r="K473" s="11" t="s">
        <v>1383</v>
      </c>
    </row>
    <row r="474" spans="1:11" s="70" customFormat="1">
      <c r="A474" s="4" t="s">
        <v>28</v>
      </c>
      <c r="B474" s="5" t="s">
        <v>8</v>
      </c>
      <c r="C474" s="5" t="s">
        <v>18</v>
      </c>
      <c r="D474" s="7" t="s">
        <v>1741</v>
      </c>
      <c r="E474" s="6">
        <v>10000</v>
      </c>
      <c r="F474" s="6"/>
      <c r="G474" s="6">
        <v>304</v>
      </c>
      <c r="H474" s="6">
        <v>287</v>
      </c>
      <c r="I474" s="6">
        <v>25</v>
      </c>
      <c r="J474" s="23">
        <v>9384</v>
      </c>
      <c r="K474" s="11" t="s">
        <v>1383</v>
      </c>
    </row>
    <row r="475" spans="1:11" s="70" customFormat="1">
      <c r="A475" s="4" t="s">
        <v>29</v>
      </c>
      <c r="B475" s="5" t="s">
        <v>30</v>
      </c>
      <c r="C475" s="5" t="s">
        <v>18</v>
      </c>
      <c r="D475" s="7" t="s">
        <v>1741</v>
      </c>
      <c r="E475" s="6">
        <v>10000</v>
      </c>
      <c r="F475" s="6"/>
      <c r="G475" s="6">
        <v>304</v>
      </c>
      <c r="H475" s="6">
        <v>287</v>
      </c>
      <c r="I475" s="6">
        <v>375</v>
      </c>
      <c r="J475" s="23">
        <v>9034</v>
      </c>
      <c r="K475" s="11" t="s">
        <v>1382</v>
      </c>
    </row>
    <row r="476" spans="1:11" s="70" customFormat="1">
      <c r="A476" s="4" t="s">
        <v>33</v>
      </c>
      <c r="B476" s="8" t="s">
        <v>34</v>
      </c>
      <c r="C476" s="7" t="s">
        <v>18</v>
      </c>
      <c r="D476" s="7" t="s">
        <v>11</v>
      </c>
      <c r="E476" s="21">
        <v>10000</v>
      </c>
      <c r="F476" s="21"/>
      <c r="G476" s="21">
        <v>304</v>
      </c>
      <c r="H476" s="21">
        <v>287</v>
      </c>
      <c r="I476" s="21">
        <v>25</v>
      </c>
      <c r="J476" s="23">
        <v>9384</v>
      </c>
      <c r="K476" s="11" t="s">
        <v>1383</v>
      </c>
    </row>
    <row r="477" spans="1:11" s="70" customFormat="1">
      <c r="A477" s="4" t="s">
        <v>40</v>
      </c>
      <c r="B477" s="8" t="s">
        <v>27</v>
      </c>
      <c r="C477" s="7" t="s">
        <v>18</v>
      </c>
      <c r="D477" s="7" t="s">
        <v>1741</v>
      </c>
      <c r="E477" s="21">
        <v>10000</v>
      </c>
      <c r="F477" s="21"/>
      <c r="G477" s="21">
        <v>304</v>
      </c>
      <c r="H477" s="21">
        <v>287</v>
      </c>
      <c r="I477" s="21">
        <v>625</v>
      </c>
      <c r="J477" s="23">
        <v>8784</v>
      </c>
      <c r="K477" s="11" t="s">
        <v>1382</v>
      </c>
    </row>
    <row r="478" spans="1:11" s="70" customFormat="1">
      <c r="A478" s="4" t="s">
        <v>44</v>
      </c>
      <c r="B478" s="8" t="s">
        <v>45</v>
      </c>
      <c r="C478" s="7" t="s">
        <v>18</v>
      </c>
      <c r="D478" s="7" t="s">
        <v>11</v>
      </c>
      <c r="E478" s="21">
        <v>10000</v>
      </c>
      <c r="F478" s="21"/>
      <c r="G478" s="21">
        <v>304</v>
      </c>
      <c r="H478" s="21">
        <v>287</v>
      </c>
      <c r="I478" s="21">
        <v>2487.4499999999998</v>
      </c>
      <c r="J478" s="23">
        <v>6921.55</v>
      </c>
      <c r="K478" s="11" t="s">
        <v>1382</v>
      </c>
    </row>
    <row r="479" spans="1:11" s="70" customFormat="1">
      <c r="A479" s="4" t="s">
        <v>46</v>
      </c>
      <c r="B479" s="8" t="s">
        <v>47</v>
      </c>
      <c r="C479" s="7" t="s">
        <v>18</v>
      </c>
      <c r="D479" s="7" t="s">
        <v>11</v>
      </c>
      <c r="E479" s="21">
        <v>10000</v>
      </c>
      <c r="F479" s="21"/>
      <c r="G479" s="21">
        <v>304</v>
      </c>
      <c r="H479" s="21">
        <v>287</v>
      </c>
      <c r="I479" s="21">
        <v>75</v>
      </c>
      <c r="J479" s="23">
        <v>9334</v>
      </c>
      <c r="K479" s="11" t="s">
        <v>1383</v>
      </c>
    </row>
    <row r="480" spans="1:11" s="70" customFormat="1">
      <c r="A480" s="4" t="s">
        <v>48</v>
      </c>
      <c r="B480" s="8" t="s">
        <v>45</v>
      </c>
      <c r="C480" s="8" t="s">
        <v>18</v>
      </c>
      <c r="D480" s="7" t="s">
        <v>11</v>
      </c>
      <c r="E480" s="21">
        <v>10000</v>
      </c>
      <c r="F480" s="21"/>
      <c r="G480" s="21">
        <v>304</v>
      </c>
      <c r="H480" s="21">
        <v>287</v>
      </c>
      <c r="I480" s="21">
        <v>375</v>
      </c>
      <c r="J480" s="23">
        <v>9034</v>
      </c>
      <c r="K480" s="11" t="s">
        <v>1382</v>
      </c>
    </row>
    <row r="481" spans="1:11" s="70" customFormat="1">
      <c r="A481" s="4" t="s">
        <v>49</v>
      </c>
      <c r="B481" s="5" t="s">
        <v>45</v>
      </c>
      <c r="C481" s="5" t="s">
        <v>18</v>
      </c>
      <c r="D481" s="7" t="s">
        <v>11</v>
      </c>
      <c r="E481" s="6">
        <v>10000</v>
      </c>
      <c r="F481" s="6"/>
      <c r="G481" s="6">
        <v>304</v>
      </c>
      <c r="H481" s="6">
        <v>287</v>
      </c>
      <c r="I481" s="6">
        <v>325</v>
      </c>
      <c r="J481" s="23">
        <v>9084</v>
      </c>
      <c r="K481" s="11" t="s">
        <v>1382</v>
      </c>
    </row>
    <row r="482" spans="1:11" s="70" customFormat="1">
      <c r="A482" s="4" t="s">
        <v>1621</v>
      </c>
      <c r="B482" s="5" t="s">
        <v>8</v>
      </c>
      <c r="C482" s="5" t="s">
        <v>18</v>
      </c>
      <c r="D482" s="7" t="s">
        <v>1741</v>
      </c>
      <c r="E482" s="21">
        <v>10000</v>
      </c>
      <c r="F482" s="21"/>
      <c r="G482" s="21">
        <v>304</v>
      </c>
      <c r="H482" s="21">
        <v>287</v>
      </c>
      <c r="I482" s="21">
        <v>25</v>
      </c>
      <c r="J482" s="23">
        <v>9384</v>
      </c>
      <c r="K482" s="11" t="s">
        <v>1382</v>
      </c>
    </row>
    <row r="483" spans="1:11" s="70" customFormat="1">
      <c r="A483" s="4" t="s">
        <v>51</v>
      </c>
      <c r="B483" s="5" t="s">
        <v>52</v>
      </c>
      <c r="C483" s="5" t="s">
        <v>18</v>
      </c>
      <c r="D483" s="7" t="s">
        <v>11</v>
      </c>
      <c r="E483" s="21">
        <v>10000</v>
      </c>
      <c r="F483" s="21"/>
      <c r="G483" s="21">
        <v>304</v>
      </c>
      <c r="H483" s="21">
        <v>287</v>
      </c>
      <c r="I483" s="21">
        <v>375</v>
      </c>
      <c r="J483" s="23">
        <v>9034</v>
      </c>
      <c r="K483" s="11" t="s">
        <v>1382</v>
      </c>
    </row>
    <row r="484" spans="1:11" s="70" customFormat="1">
      <c r="A484" s="4" t="s">
        <v>53</v>
      </c>
      <c r="B484" s="5" t="s">
        <v>54</v>
      </c>
      <c r="C484" s="5" t="s">
        <v>18</v>
      </c>
      <c r="D484" s="7" t="s">
        <v>11</v>
      </c>
      <c r="E484" s="6">
        <v>10000</v>
      </c>
      <c r="F484" s="6"/>
      <c r="G484" s="6">
        <v>304</v>
      </c>
      <c r="H484" s="6">
        <v>287</v>
      </c>
      <c r="I484" s="6">
        <v>375</v>
      </c>
      <c r="J484" s="23">
        <v>9034</v>
      </c>
      <c r="K484" s="11" t="s">
        <v>1382</v>
      </c>
    </row>
    <row r="485" spans="1:11" s="70" customFormat="1">
      <c r="A485" s="4" t="s">
        <v>62</v>
      </c>
      <c r="B485" s="5" t="s">
        <v>63</v>
      </c>
      <c r="C485" s="5" t="s">
        <v>18</v>
      </c>
      <c r="D485" s="7" t="s">
        <v>11</v>
      </c>
      <c r="E485" s="6">
        <v>10000</v>
      </c>
      <c r="F485" s="6"/>
      <c r="G485" s="6">
        <v>304</v>
      </c>
      <c r="H485" s="6">
        <v>287</v>
      </c>
      <c r="I485" s="6">
        <v>575</v>
      </c>
      <c r="J485" s="23">
        <v>8834</v>
      </c>
      <c r="K485" s="11" t="s">
        <v>1382</v>
      </c>
    </row>
    <row r="486" spans="1:11" s="70" customFormat="1">
      <c r="A486" s="4" t="s">
        <v>65</v>
      </c>
      <c r="B486" s="5" t="s">
        <v>8</v>
      </c>
      <c r="C486" s="5" t="s">
        <v>18</v>
      </c>
      <c r="D486" s="7" t="s">
        <v>39</v>
      </c>
      <c r="E486" s="21">
        <v>10000</v>
      </c>
      <c r="F486" s="21"/>
      <c r="G486" s="21">
        <v>304</v>
      </c>
      <c r="H486" s="21">
        <v>287</v>
      </c>
      <c r="I486" s="21">
        <v>1887.4499999999998</v>
      </c>
      <c r="J486" s="23">
        <v>7521.55</v>
      </c>
      <c r="K486" s="11" t="s">
        <v>1383</v>
      </c>
    </row>
    <row r="487" spans="1:11" s="70" customFormat="1">
      <c r="A487" s="4" t="s">
        <v>68</v>
      </c>
      <c r="B487" s="5" t="s">
        <v>69</v>
      </c>
      <c r="C487" s="5" t="s">
        <v>18</v>
      </c>
      <c r="D487" s="7" t="s">
        <v>39</v>
      </c>
      <c r="E487" s="6">
        <v>10000</v>
      </c>
      <c r="F487" s="6"/>
      <c r="G487" s="6">
        <v>304</v>
      </c>
      <c r="H487" s="6">
        <v>287</v>
      </c>
      <c r="I487" s="6">
        <v>75</v>
      </c>
      <c r="J487" s="23">
        <v>9334</v>
      </c>
      <c r="K487" s="11" t="s">
        <v>1383</v>
      </c>
    </row>
    <row r="488" spans="1:11" s="70" customFormat="1">
      <c r="A488" s="4" t="s">
        <v>70</v>
      </c>
      <c r="B488" s="5" t="s">
        <v>52</v>
      </c>
      <c r="C488" s="5" t="s">
        <v>18</v>
      </c>
      <c r="D488" s="7" t="s">
        <v>11</v>
      </c>
      <c r="E488" s="6">
        <v>10000</v>
      </c>
      <c r="F488" s="6"/>
      <c r="G488" s="6">
        <v>304</v>
      </c>
      <c r="H488" s="6">
        <v>287</v>
      </c>
      <c r="I488" s="6">
        <v>2487.4499999999998</v>
      </c>
      <c r="J488" s="23">
        <v>6921.55</v>
      </c>
      <c r="K488" s="11" t="s">
        <v>1382</v>
      </c>
    </row>
    <row r="489" spans="1:11" s="70" customFormat="1">
      <c r="A489" s="4" t="s">
        <v>995</v>
      </c>
      <c r="B489" s="5" t="s">
        <v>60</v>
      </c>
      <c r="C489" s="5" t="s">
        <v>18</v>
      </c>
      <c r="D489" s="7" t="s">
        <v>11</v>
      </c>
      <c r="E489" s="6">
        <v>10000</v>
      </c>
      <c r="F489" s="6"/>
      <c r="G489" s="6">
        <v>304</v>
      </c>
      <c r="H489" s="6">
        <v>287</v>
      </c>
      <c r="I489" s="6">
        <v>25</v>
      </c>
      <c r="J489" s="23">
        <v>9384</v>
      </c>
      <c r="K489" s="11" t="s">
        <v>1383</v>
      </c>
    </row>
    <row r="490" spans="1:11" s="70" customFormat="1">
      <c r="A490" s="4" t="s">
        <v>1730</v>
      </c>
      <c r="B490" s="5" t="s">
        <v>8</v>
      </c>
      <c r="C490" s="5" t="s">
        <v>18</v>
      </c>
      <c r="D490" s="7" t="s">
        <v>1741</v>
      </c>
      <c r="E490" s="6">
        <v>10000</v>
      </c>
      <c r="F490" s="6"/>
      <c r="G490" s="6">
        <v>304</v>
      </c>
      <c r="H490" s="6">
        <v>287</v>
      </c>
      <c r="I490" s="6">
        <v>25</v>
      </c>
      <c r="J490" s="23">
        <v>9384</v>
      </c>
      <c r="K490" s="11" t="s">
        <v>1383</v>
      </c>
    </row>
    <row r="491" spans="1:11" s="70" customFormat="1">
      <c r="A491" s="4" t="s">
        <v>71</v>
      </c>
      <c r="B491" s="5" t="s">
        <v>72</v>
      </c>
      <c r="C491" s="5" t="s">
        <v>18</v>
      </c>
      <c r="D491" s="7" t="s">
        <v>11</v>
      </c>
      <c r="E491" s="6">
        <v>10000</v>
      </c>
      <c r="F491" s="6"/>
      <c r="G491" s="6">
        <v>304</v>
      </c>
      <c r="H491" s="6">
        <v>287</v>
      </c>
      <c r="I491" s="6">
        <v>75</v>
      </c>
      <c r="J491" s="23">
        <v>9334</v>
      </c>
      <c r="K491" s="11" t="s">
        <v>1383</v>
      </c>
    </row>
    <row r="492" spans="1:11" s="70" customFormat="1">
      <c r="A492" s="4" t="s">
        <v>934</v>
      </c>
      <c r="B492" s="5" t="s">
        <v>123</v>
      </c>
      <c r="C492" s="5" t="s">
        <v>73</v>
      </c>
      <c r="D492" s="7" t="s">
        <v>11</v>
      </c>
      <c r="E492" s="6">
        <v>90000</v>
      </c>
      <c r="F492" s="6">
        <v>9753.1200000000008</v>
      </c>
      <c r="G492" s="6">
        <v>2736</v>
      </c>
      <c r="H492" s="6">
        <v>2583</v>
      </c>
      <c r="I492" s="6">
        <v>28386.000000000007</v>
      </c>
      <c r="J492" s="23">
        <v>46541.88</v>
      </c>
      <c r="K492" s="11" t="s">
        <v>1382</v>
      </c>
    </row>
    <row r="493" spans="1:11" s="70" customFormat="1">
      <c r="A493" s="4" t="s">
        <v>255</v>
      </c>
      <c r="B493" s="5" t="s">
        <v>256</v>
      </c>
      <c r="C493" s="5" t="s">
        <v>73</v>
      </c>
      <c r="D493" s="7" t="s">
        <v>39</v>
      </c>
      <c r="E493" s="6">
        <v>70000</v>
      </c>
      <c r="F493" s="6">
        <v>5368.48</v>
      </c>
      <c r="G493" s="6">
        <v>2128</v>
      </c>
      <c r="H493" s="6">
        <v>2009</v>
      </c>
      <c r="I493" s="6">
        <v>7605.0000000000073</v>
      </c>
      <c r="J493" s="23">
        <v>52889.52</v>
      </c>
      <c r="K493" s="11" t="s">
        <v>1383</v>
      </c>
    </row>
    <row r="494" spans="1:11" s="70" customFormat="1">
      <c r="A494" s="4" t="s">
        <v>972</v>
      </c>
      <c r="B494" s="5" t="s">
        <v>974</v>
      </c>
      <c r="C494" s="5" t="s">
        <v>73</v>
      </c>
      <c r="D494" s="7" t="s">
        <v>11</v>
      </c>
      <c r="E494" s="6">
        <v>55000</v>
      </c>
      <c r="F494" s="6">
        <v>2559.6799999999998</v>
      </c>
      <c r="G494" s="6">
        <v>1672</v>
      </c>
      <c r="H494" s="6">
        <v>1578.5</v>
      </c>
      <c r="I494" s="6">
        <v>5071</v>
      </c>
      <c r="J494" s="23">
        <v>44118.82</v>
      </c>
      <c r="K494" s="11" t="s">
        <v>1382</v>
      </c>
    </row>
    <row r="495" spans="1:11" s="70" customFormat="1">
      <c r="A495" s="4" t="s">
        <v>99</v>
      </c>
      <c r="B495" s="5" t="s">
        <v>100</v>
      </c>
      <c r="C495" s="5" t="s">
        <v>73</v>
      </c>
      <c r="D495" s="7" t="s">
        <v>39</v>
      </c>
      <c r="E495" s="6">
        <v>50000</v>
      </c>
      <c r="F495" s="6">
        <v>1627.13</v>
      </c>
      <c r="G495" s="6">
        <v>1520</v>
      </c>
      <c r="H495" s="6">
        <v>1435</v>
      </c>
      <c r="I495" s="6">
        <v>15021.460000000003</v>
      </c>
      <c r="J495" s="23">
        <v>30396.41</v>
      </c>
      <c r="K495" s="11" t="s">
        <v>1383</v>
      </c>
    </row>
    <row r="496" spans="1:11" s="70" customFormat="1">
      <c r="A496" s="4" t="s">
        <v>81</v>
      </c>
      <c r="B496" s="5" t="s">
        <v>82</v>
      </c>
      <c r="C496" s="5" t="s">
        <v>73</v>
      </c>
      <c r="D496" s="7" t="s">
        <v>11</v>
      </c>
      <c r="E496" s="6">
        <v>45000</v>
      </c>
      <c r="F496" s="6">
        <v>694.59</v>
      </c>
      <c r="G496" s="6">
        <v>1368</v>
      </c>
      <c r="H496" s="6">
        <v>1291.5</v>
      </c>
      <c r="I496" s="6">
        <v>10695.220000000005</v>
      </c>
      <c r="J496" s="23">
        <v>30950.69</v>
      </c>
      <c r="K496" s="11" t="s">
        <v>1383</v>
      </c>
    </row>
    <row r="497" spans="1:11" s="70" customFormat="1">
      <c r="A497" s="4" t="s">
        <v>994</v>
      </c>
      <c r="B497" s="8" t="s">
        <v>385</v>
      </c>
      <c r="C497" s="8" t="s">
        <v>73</v>
      </c>
      <c r="D497" s="7" t="s">
        <v>11</v>
      </c>
      <c r="E497" s="21">
        <v>40000</v>
      </c>
      <c r="F497" s="21">
        <v>442.65</v>
      </c>
      <c r="G497" s="21">
        <v>1216</v>
      </c>
      <c r="H497" s="21">
        <v>1148</v>
      </c>
      <c r="I497" s="21">
        <v>12483.55</v>
      </c>
      <c r="J497" s="23">
        <v>24709.8</v>
      </c>
      <c r="K497" s="11" t="s">
        <v>1382</v>
      </c>
    </row>
    <row r="498" spans="1:11" s="70" customFormat="1">
      <c r="A498" s="4" t="s">
        <v>1006</v>
      </c>
      <c r="B498" s="5" t="s">
        <v>169</v>
      </c>
      <c r="C498" s="5" t="s">
        <v>73</v>
      </c>
      <c r="D498" s="7" t="s">
        <v>1741</v>
      </c>
      <c r="E498" s="6">
        <v>35000</v>
      </c>
      <c r="F498" s="6"/>
      <c r="G498" s="6">
        <v>1064</v>
      </c>
      <c r="H498" s="6">
        <v>1004.5</v>
      </c>
      <c r="I498" s="6">
        <v>1121</v>
      </c>
      <c r="J498" s="23">
        <v>31810.5</v>
      </c>
      <c r="K498" s="11" t="s">
        <v>1383</v>
      </c>
    </row>
    <row r="499" spans="1:11" s="70" customFormat="1">
      <c r="A499" s="4" t="s">
        <v>74</v>
      </c>
      <c r="B499" s="5" t="s">
        <v>22</v>
      </c>
      <c r="C499" s="5" t="s">
        <v>73</v>
      </c>
      <c r="D499" s="7" t="s">
        <v>1741</v>
      </c>
      <c r="E499" s="6">
        <v>31500</v>
      </c>
      <c r="F499" s="6"/>
      <c r="G499" s="6">
        <v>957.6</v>
      </c>
      <c r="H499" s="6">
        <v>904.05</v>
      </c>
      <c r="I499" s="6">
        <v>17291.230000000003</v>
      </c>
      <c r="J499" s="23">
        <v>12347.12</v>
      </c>
      <c r="K499" s="11" t="s">
        <v>1382</v>
      </c>
    </row>
    <row r="500" spans="1:11" s="70" customFormat="1">
      <c r="A500" s="4" t="s">
        <v>1748</v>
      </c>
      <c r="B500" s="5" t="s">
        <v>385</v>
      </c>
      <c r="C500" s="5" t="s">
        <v>73</v>
      </c>
      <c r="D500" s="7" t="s">
        <v>11</v>
      </c>
      <c r="E500" s="6">
        <v>30000</v>
      </c>
      <c r="F500" s="6"/>
      <c r="G500" s="6">
        <v>912</v>
      </c>
      <c r="H500" s="6">
        <v>861</v>
      </c>
      <c r="I500" s="6">
        <v>25</v>
      </c>
      <c r="J500" s="23">
        <v>28202</v>
      </c>
      <c r="K500" s="11" t="s">
        <v>1382</v>
      </c>
    </row>
    <row r="501" spans="1:11" s="70" customFormat="1">
      <c r="A501" s="4" t="s">
        <v>78</v>
      </c>
      <c r="B501" s="5" t="s">
        <v>79</v>
      </c>
      <c r="C501" s="5" t="s">
        <v>73</v>
      </c>
      <c r="D501" s="7" t="s">
        <v>39</v>
      </c>
      <c r="E501" s="6">
        <v>26617.88</v>
      </c>
      <c r="F501" s="6"/>
      <c r="G501" s="6">
        <v>809.18</v>
      </c>
      <c r="H501" s="6">
        <v>763.93</v>
      </c>
      <c r="I501" s="6">
        <v>1642.0200000000004</v>
      </c>
      <c r="J501" s="23">
        <v>23402.75</v>
      </c>
      <c r="K501" s="11" t="s">
        <v>1383</v>
      </c>
    </row>
    <row r="502" spans="1:11" s="70" customFormat="1">
      <c r="A502" s="4" t="s">
        <v>85</v>
      </c>
      <c r="B502" s="5" t="s">
        <v>86</v>
      </c>
      <c r="C502" s="5" t="s">
        <v>73</v>
      </c>
      <c r="D502" s="7" t="s">
        <v>39</v>
      </c>
      <c r="E502" s="6">
        <v>26250</v>
      </c>
      <c r="F502" s="6"/>
      <c r="G502" s="6">
        <v>798</v>
      </c>
      <c r="H502" s="6">
        <v>753.38</v>
      </c>
      <c r="I502" s="6">
        <v>19788.399999999998</v>
      </c>
      <c r="J502" s="23">
        <v>4910.22</v>
      </c>
      <c r="K502" s="11" t="s">
        <v>1382</v>
      </c>
    </row>
    <row r="503" spans="1:11" s="70" customFormat="1">
      <c r="A503" s="4" t="s">
        <v>87</v>
      </c>
      <c r="B503" s="5" t="s">
        <v>88</v>
      </c>
      <c r="C503" s="5" t="s">
        <v>73</v>
      </c>
      <c r="D503" s="7" t="s">
        <v>39</v>
      </c>
      <c r="E503" s="6">
        <v>26250</v>
      </c>
      <c r="F503" s="6"/>
      <c r="G503" s="6">
        <v>798</v>
      </c>
      <c r="H503" s="6">
        <v>753.38</v>
      </c>
      <c r="I503" s="6">
        <v>18562.79</v>
      </c>
      <c r="J503" s="23">
        <v>6135.83</v>
      </c>
      <c r="K503" s="11" t="s">
        <v>1383</v>
      </c>
    </row>
    <row r="504" spans="1:11" s="70" customFormat="1">
      <c r="A504" s="4" t="s">
        <v>880</v>
      </c>
      <c r="B504" s="5" t="s">
        <v>110</v>
      </c>
      <c r="C504" s="5" t="s">
        <v>73</v>
      </c>
      <c r="D504" s="7" t="s">
        <v>1741</v>
      </c>
      <c r="E504" s="6">
        <v>25000</v>
      </c>
      <c r="F504" s="6"/>
      <c r="G504" s="6">
        <v>760</v>
      </c>
      <c r="H504" s="6">
        <v>717.5</v>
      </c>
      <c r="I504" s="6">
        <v>25</v>
      </c>
      <c r="J504" s="23">
        <v>23497.5</v>
      </c>
      <c r="K504" s="11" t="s">
        <v>1383</v>
      </c>
    </row>
    <row r="505" spans="1:11" s="70" customFormat="1">
      <c r="A505" s="4" t="s">
        <v>1747</v>
      </c>
      <c r="B505" s="5" t="s">
        <v>402</v>
      </c>
      <c r="C505" s="5" t="s">
        <v>73</v>
      </c>
      <c r="D505" s="7" t="s">
        <v>1741</v>
      </c>
      <c r="E505" s="6">
        <v>24000</v>
      </c>
      <c r="F505" s="6"/>
      <c r="G505" s="6">
        <v>729.6</v>
      </c>
      <c r="H505" s="6">
        <v>688.8</v>
      </c>
      <c r="I505" s="6">
        <v>25.000000000003638</v>
      </c>
      <c r="J505" s="23">
        <v>22556.6</v>
      </c>
      <c r="K505" s="11" t="s">
        <v>1382</v>
      </c>
    </row>
    <row r="506" spans="1:11" s="70" customFormat="1">
      <c r="A506" s="4" t="s">
        <v>1002</v>
      </c>
      <c r="B506" s="5" t="s">
        <v>42</v>
      </c>
      <c r="C506" s="5" t="s">
        <v>73</v>
      </c>
      <c r="D506" s="7" t="s">
        <v>1741</v>
      </c>
      <c r="E506" s="6">
        <v>22000</v>
      </c>
      <c r="F506" s="6"/>
      <c r="G506" s="6">
        <v>668.8</v>
      </c>
      <c r="H506" s="6">
        <v>631.4</v>
      </c>
      <c r="I506" s="6">
        <v>2231</v>
      </c>
      <c r="J506" s="23">
        <v>18468.8</v>
      </c>
      <c r="K506" s="11" t="s">
        <v>1382</v>
      </c>
    </row>
    <row r="507" spans="1:11" s="70" customFormat="1">
      <c r="A507" s="4" t="s">
        <v>1000</v>
      </c>
      <c r="B507" s="5" t="s">
        <v>30</v>
      </c>
      <c r="C507" s="5" t="s">
        <v>73</v>
      </c>
      <c r="D507" s="7" t="s">
        <v>1741</v>
      </c>
      <c r="E507" s="6">
        <v>22000</v>
      </c>
      <c r="F507" s="6"/>
      <c r="G507" s="6">
        <v>668.8</v>
      </c>
      <c r="H507" s="6">
        <v>631.4</v>
      </c>
      <c r="I507" s="6">
        <v>5831.5199999999986</v>
      </c>
      <c r="J507" s="23">
        <v>14868.28</v>
      </c>
      <c r="K507" s="11" t="s">
        <v>1382</v>
      </c>
    </row>
    <row r="508" spans="1:11" s="70" customFormat="1">
      <c r="A508" s="4" t="s">
        <v>89</v>
      </c>
      <c r="B508" s="5" t="s">
        <v>90</v>
      </c>
      <c r="C508" s="5" t="s">
        <v>73</v>
      </c>
      <c r="D508" s="7" t="s">
        <v>39</v>
      </c>
      <c r="E508" s="6">
        <v>22000</v>
      </c>
      <c r="F508" s="6"/>
      <c r="G508" s="6">
        <v>668.8</v>
      </c>
      <c r="H508" s="6">
        <v>631.4</v>
      </c>
      <c r="I508" s="6">
        <v>375</v>
      </c>
      <c r="J508" s="23">
        <v>20324.8</v>
      </c>
      <c r="K508" s="11" t="s">
        <v>1382</v>
      </c>
    </row>
    <row r="509" spans="1:11" s="70" customFormat="1" ht="30">
      <c r="A509" s="9" t="s">
        <v>1732</v>
      </c>
      <c r="B509" s="5" t="s">
        <v>8</v>
      </c>
      <c r="C509" s="5" t="s">
        <v>73</v>
      </c>
      <c r="D509" s="7" t="s">
        <v>1741</v>
      </c>
      <c r="E509" s="6">
        <v>20000</v>
      </c>
      <c r="F509" s="6"/>
      <c r="G509" s="6">
        <v>608</v>
      </c>
      <c r="H509" s="6">
        <v>574</v>
      </c>
      <c r="I509" s="6">
        <v>1671</v>
      </c>
      <c r="J509" s="23">
        <v>17147</v>
      </c>
      <c r="K509" s="10" t="s">
        <v>1383</v>
      </c>
    </row>
    <row r="510" spans="1:11" s="70" customFormat="1">
      <c r="A510" s="4" t="s">
        <v>1065</v>
      </c>
      <c r="B510" s="5" t="s">
        <v>110</v>
      </c>
      <c r="C510" s="5" t="s">
        <v>73</v>
      </c>
      <c r="D510" s="7" t="s">
        <v>1741</v>
      </c>
      <c r="E510" s="6">
        <v>20000</v>
      </c>
      <c r="F510" s="6"/>
      <c r="G510" s="6">
        <v>608</v>
      </c>
      <c r="H510" s="6">
        <v>574</v>
      </c>
      <c r="I510" s="6">
        <v>25</v>
      </c>
      <c r="J510" s="23">
        <v>18793</v>
      </c>
      <c r="K510" s="11" t="s">
        <v>1382</v>
      </c>
    </row>
    <row r="511" spans="1:11" s="70" customFormat="1">
      <c r="A511" s="4" t="s">
        <v>1008</v>
      </c>
      <c r="B511" s="5" t="s">
        <v>55</v>
      </c>
      <c r="C511" s="5" t="s">
        <v>73</v>
      </c>
      <c r="D511" s="7" t="s">
        <v>11</v>
      </c>
      <c r="E511" s="6">
        <v>16500</v>
      </c>
      <c r="F511" s="6"/>
      <c r="G511" s="6">
        <v>501.6</v>
      </c>
      <c r="H511" s="6">
        <v>473.55</v>
      </c>
      <c r="I511" s="6">
        <v>4383.34</v>
      </c>
      <c r="J511" s="23">
        <v>11141.51</v>
      </c>
      <c r="K511" s="11" t="s">
        <v>1383</v>
      </c>
    </row>
    <row r="512" spans="1:11" s="70" customFormat="1">
      <c r="A512" s="4" t="s">
        <v>970</v>
      </c>
      <c r="B512" s="5" t="s">
        <v>60</v>
      </c>
      <c r="C512" s="5" t="s">
        <v>73</v>
      </c>
      <c r="D512" s="7" t="s">
        <v>11</v>
      </c>
      <c r="E512" s="6">
        <v>16500</v>
      </c>
      <c r="F512" s="6"/>
      <c r="G512" s="6">
        <v>501.6</v>
      </c>
      <c r="H512" s="6">
        <v>473.55</v>
      </c>
      <c r="I512" s="6">
        <v>12387.970000000001</v>
      </c>
      <c r="J512" s="23">
        <v>3136.88</v>
      </c>
      <c r="K512" s="11" t="s">
        <v>1383</v>
      </c>
    </row>
    <row r="513" spans="1:11" s="70" customFormat="1">
      <c r="A513" s="9" t="s">
        <v>76</v>
      </c>
      <c r="B513" s="5" t="s">
        <v>77</v>
      </c>
      <c r="C513" s="5" t="s">
        <v>73</v>
      </c>
      <c r="D513" s="7" t="s">
        <v>11</v>
      </c>
      <c r="E513" s="6">
        <v>16500</v>
      </c>
      <c r="F513" s="6"/>
      <c r="G513" s="6">
        <v>501.6</v>
      </c>
      <c r="H513" s="6">
        <v>473.55</v>
      </c>
      <c r="I513" s="6">
        <v>325</v>
      </c>
      <c r="J513" s="23">
        <v>15199.85</v>
      </c>
      <c r="K513" s="10" t="s">
        <v>1382</v>
      </c>
    </row>
    <row r="514" spans="1:11" s="70" customFormat="1">
      <c r="A514" s="4" t="s">
        <v>83</v>
      </c>
      <c r="B514" s="5" t="s">
        <v>84</v>
      </c>
      <c r="C514" s="5" t="s">
        <v>73</v>
      </c>
      <c r="D514" s="7" t="s">
        <v>11</v>
      </c>
      <c r="E514" s="6">
        <v>16500</v>
      </c>
      <c r="F514" s="6"/>
      <c r="G514" s="6">
        <v>501.6</v>
      </c>
      <c r="H514" s="6">
        <v>473.55</v>
      </c>
      <c r="I514" s="6">
        <v>3346.26</v>
      </c>
      <c r="J514" s="23">
        <v>12178.59</v>
      </c>
      <c r="K514" s="11" t="s">
        <v>1382</v>
      </c>
    </row>
    <row r="515" spans="1:11" s="70" customFormat="1">
      <c r="A515" s="4" t="s">
        <v>998</v>
      </c>
      <c r="B515" s="8" t="s">
        <v>8</v>
      </c>
      <c r="C515" s="7" t="s">
        <v>73</v>
      </c>
      <c r="D515" s="7" t="s">
        <v>1741</v>
      </c>
      <c r="E515" s="21">
        <v>16500</v>
      </c>
      <c r="F515" s="21"/>
      <c r="G515" s="21">
        <v>501.6</v>
      </c>
      <c r="H515" s="21">
        <v>473.55</v>
      </c>
      <c r="I515" s="21">
        <v>8363.5</v>
      </c>
      <c r="J515" s="23">
        <v>7161.35</v>
      </c>
      <c r="K515" s="11" t="s">
        <v>1383</v>
      </c>
    </row>
    <row r="516" spans="1:11" s="70" customFormat="1">
      <c r="A516" s="4" t="s">
        <v>92</v>
      </c>
      <c r="B516" s="8" t="s">
        <v>93</v>
      </c>
      <c r="C516" s="7" t="s">
        <v>73</v>
      </c>
      <c r="D516" s="7" t="s">
        <v>39</v>
      </c>
      <c r="E516" s="21">
        <v>16500</v>
      </c>
      <c r="F516" s="21"/>
      <c r="G516" s="21">
        <v>501.6</v>
      </c>
      <c r="H516" s="21">
        <v>473.55</v>
      </c>
      <c r="I516" s="21">
        <v>2809.0400000000009</v>
      </c>
      <c r="J516" s="23">
        <v>12715.81</v>
      </c>
      <c r="K516" s="11" t="s">
        <v>1383</v>
      </c>
    </row>
    <row r="517" spans="1:11" s="70" customFormat="1">
      <c r="A517" s="4" t="s">
        <v>94</v>
      </c>
      <c r="B517" s="8" t="s">
        <v>95</v>
      </c>
      <c r="C517" s="7" t="s">
        <v>73</v>
      </c>
      <c r="D517" s="7" t="s">
        <v>1741</v>
      </c>
      <c r="E517" s="21">
        <v>16500</v>
      </c>
      <c r="F517" s="21"/>
      <c r="G517" s="21">
        <v>501.6</v>
      </c>
      <c r="H517" s="21">
        <v>473.55</v>
      </c>
      <c r="I517" s="21">
        <v>11197.810000000001</v>
      </c>
      <c r="J517" s="23">
        <v>4327.04</v>
      </c>
      <c r="K517" s="11" t="s">
        <v>1382</v>
      </c>
    </row>
    <row r="518" spans="1:11" s="70" customFormat="1">
      <c r="A518" s="4" t="s">
        <v>1007</v>
      </c>
      <c r="B518" s="8" t="s">
        <v>60</v>
      </c>
      <c r="C518" s="7" t="s">
        <v>73</v>
      </c>
      <c r="D518" s="7" t="s">
        <v>11</v>
      </c>
      <c r="E518" s="21">
        <v>16500</v>
      </c>
      <c r="F518" s="21"/>
      <c r="G518" s="21">
        <v>501.6</v>
      </c>
      <c r="H518" s="21">
        <v>473.55</v>
      </c>
      <c r="I518" s="21">
        <v>25</v>
      </c>
      <c r="J518" s="23">
        <v>15499.85</v>
      </c>
      <c r="K518" s="11" t="s">
        <v>1383</v>
      </c>
    </row>
    <row r="519" spans="1:11" s="70" customFormat="1">
      <c r="A519" s="4" t="s">
        <v>101</v>
      </c>
      <c r="B519" s="8" t="s">
        <v>102</v>
      </c>
      <c r="C519" s="7" t="s">
        <v>73</v>
      </c>
      <c r="D519" s="7" t="s">
        <v>11</v>
      </c>
      <c r="E519" s="21">
        <v>16500</v>
      </c>
      <c r="F519" s="21"/>
      <c r="G519" s="21">
        <v>501.6</v>
      </c>
      <c r="H519" s="21">
        <v>473.55</v>
      </c>
      <c r="I519" s="21">
        <v>1523</v>
      </c>
      <c r="J519" s="23">
        <v>14001.85</v>
      </c>
      <c r="K519" s="11" t="s">
        <v>1382</v>
      </c>
    </row>
    <row r="520" spans="1:11" s="70" customFormat="1">
      <c r="A520" s="4" t="s">
        <v>103</v>
      </c>
      <c r="B520" s="8" t="s">
        <v>104</v>
      </c>
      <c r="C520" s="7" t="s">
        <v>73</v>
      </c>
      <c r="D520" s="7" t="s">
        <v>11</v>
      </c>
      <c r="E520" s="21">
        <v>16500</v>
      </c>
      <c r="F520" s="21"/>
      <c r="G520" s="21">
        <v>501.6</v>
      </c>
      <c r="H520" s="21">
        <v>473.55</v>
      </c>
      <c r="I520" s="21">
        <v>1571</v>
      </c>
      <c r="J520" s="23">
        <v>13953.85</v>
      </c>
      <c r="K520" s="11" t="s">
        <v>1383</v>
      </c>
    </row>
    <row r="521" spans="1:11" s="70" customFormat="1">
      <c r="A521" s="4" t="s">
        <v>97</v>
      </c>
      <c r="B521" s="8" t="s">
        <v>98</v>
      </c>
      <c r="C521" s="7" t="s">
        <v>73</v>
      </c>
      <c r="D521" s="7" t="s">
        <v>11</v>
      </c>
      <c r="E521" s="21">
        <v>13771.77</v>
      </c>
      <c r="F521" s="21"/>
      <c r="G521" s="21">
        <v>418.66</v>
      </c>
      <c r="H521" s="21">
        <v>395.25</v>
      </c>
      <c r="I521" s="21">
        <v>25</v>
      </c>
      <c r="J521" s="23">
        <v>12932.86</v>
      </c>
      <c r="K521" s="11" t="s">
        <v>1382</v>
      </c>
    </row>
    <row r="522" spans="1:11" s="70" customFormat="1">
      <c r="A522" s="4" t="s">
        <v>80</v>
      </c>
      <c r="B522" s="8" t="s">
        <v>8</v>
      </c>
      <c r="C522" s="7" t="s">
        <v>73</v>
      </c>
      <c r="D522" s="7" t="s">
        <v>1741</v>
      </c>
      <c r="E522" s="21">
        <v>11000</v>
      </c>
      <c r="F522" s="21"/>
      <c r="G522" s="21">
        <v>334.4</v>
      </c>
      <c r="H522" s="21">
        <v>315.7</v>
      </c>
      <c r="I522" s="21">
        <v>2528.1899999999996</v>
      </c>
      <c r="J522" s="23">
        <v>7821.71</v>
      </c>
      <c r="K522" s="11" t="s">
        <v>1383</v>
      </c>
    </row>
    <row r="523" spans="1:11" s="70" customFormat="1">
      <c r="A523" s="4" t="s">
        <v>96</v>
      </c>
      <c r="B523" s="5" t="s">
        <v>8</v>
      </c>
      <c r="C523" s="5" t="s">
        <v>73</v>
      </c>
      <c r="D523" s="7" t="s">
        <v>1741</v>
      </c>
      <c r="E523" s="21">
        <v>11000</v>
      </c>
      <c r="F523" s="21"/>
      <c r="G523" s="21">
        <v>334.4</v>
      </c>
      <c r="H523" s="21">
        <v>315.7</v>
      </c>
      <c r="I523" s="21">
        <v>7768.84</v>
      </c>
      <c r="J523" s="23">
        <v>2581.06</v>
      </c>
      <c r="K523" s="11" t="s">
        <v>1383</v>
      </c>
    </row>
    <row r="524" spans="1:11" s="70" customFormat="1">
      <c r="A524" s="4" t="s">
        <v>932</v>
      </c>
      <c r="B524" s="5" t="s">
        <v>59</v>
      </c>
      <c r="C524" s="5" t="s">
        <v>933</v>
      </c>
      <c r="D524" s="7" t="s">
        <v>11</v>
      </c>
      <c r="E524" s="21">
        <v>100000</v>
      </c>
      <c r="F524" s="21">
        <v>12105.37</v>
      </c>
      <c r="G524" s="21">
        <v>3040</v>
      </c>
      <c r="H524" s="21">
        <v>2870</v>
      </c>
      <c r="I524" s="21">
        <v>9571</v>
      </c>
      <c r="J524" s="23">
        <v>72413.63</v>
      </c>
      <c r="K524" s="11" t="s">
        <v>1382</v>
      </c>
    </row>
    <row r="525" spans="1:11" s="70" customFormat="1">
      <c r="A525" s="4" t="s">
        <v>2869</v>
      </c>
      <c r="B525" s="5" t="s">
        <v>55</v>
      </c>
      <c r="C525" s="5" t="s">
        <v>933</v>
      </c>
      <c r="D525" s="7" t="s">
        <v>11</v>
      </c>
      <c r="E525" s="6">
        <v>25000</v>
      </c>
      <c r="F525" s="6"/>
      <c r="G525" s="6">
        <v>760</v>
      </c>
      <c r="H525" s="6">
        <v>717.5</v>
      </c>
      <c r="I525" s="6">
        <v>25</v>
      </c>
      <c r="J525" s="23">
        <v>23497.5</v>
      </c>
      <c r="K525" s="11" t="s">
        <v>1383</v>
      </c>
    </row>
    <row r="526" spans="1:11" s="70" customFormat="1">
      <c r="A526" s="4" t="s">
        <v>2879</v>
      </c>
      <c r="B526" s="8" t="s">
        <v>206</v>
      </c>
      <c r="C526" s="7" t="s">
        <v>933</v>
      </c>
      <c r="D526" s="7" t="s">
        <v>11</v>
      </c>
      <c r="E526" s="21">
        <v>25000</v>
      </c>
      <c r="F526" s="21"/>
      <c r="G526" s="21">
        <v>760</v>
      </c>
      <c r="H526" s="21">
        <v>717.5</v>
      </c>
      <c r="I526" s="21">
        <v>25</v>
      </c>
      <c r="J526" s="23">
        <v>23497.5</v>
      </c>
      <c r="K526" s="11" t="s">
        <v>1382</v>
      </c>
    </row>
    <row r="527" spans="1:11" s="70" customFormat="1">
      <c r="A527" s="4" t="s">
        <v>1397</v>
      </c>
      <c r="B527" s="5" t="s">
        <v>10</v>
      </c>
      <c r="C527" s="5" t="s">
        <v>1080</v>
      </c>
      <c r="D527" s="7" t="s">
        <v>1741</v>
      </c>
      <c r="E527" s="6">
        <v>25000</v>
      </c>
      <c r="F527" s="6"/>
      <c r="G527" s="6">
        <v>760</v>
      </c>
      <c r="H527" s="6">
        <v>717.5</v>
      </c>
      <c r="I527" s="6">
        <v>1537.4500000000007</v>
      </c>
      <c r="J527" s="23">
        <v>21985.05</v>
      </c>
      <c r="K527" s="11" t="s">
        <v>1383</v>
      </c>
    </row>
    <row r="528" spans="1:11" s="70" customFormat="1">
      <c r="A528" s="4" t="s">
        <v>1081</v>
      </c>
      <c r="B528" s="5" t="s">
        <v>127</v>
      </c>
      <c r="C528" s="5" t="s">
        <v>1080</v>
      </c>
      <c r="D528" s="7" t="s">
        <v>1741</v>
      </c>
      <c r="E528" s="6">
        <v>10000</v>
      </c>
      <c r="F528" s="6"/>
      <c r="G528" s="6">
        <v>304</v>
      </c>
      <c r="H528" s="6">
        <v>287</v>
      </c>
      <c r="I528" s="6">
        <v>25</v>
      </c>
      <c r="J528" s="23">
        <v>9384</v>
      </c>
      <c r="K528" s="11" t="s">
        <v>1382</v>
      </c>
    </row>
    <row r="529" spans="1:11" s="70" customFormat="1">
      <c r="A529" s="4" t="s">
        <v>1082</v>
      </c>
      <c r="B529" s="5" t="s">
        <v>8</v>
      </c>
      <c r="C529" s="5" t="s">
        <v>1080</v>
      </c>
      <c r="D529" s="7" t="s">
        <v>1741</v>
      </c>
      <c r="E529" s="6">
        <v>10000</v>
      </c>
      <c r="F529" s="6"/>
      <c r="G529" s="6">
        <v>304</v>
      </c>
      <c r="H529" s="6">
        <v>287</v>
      </c>
      <c r="I529" s="6">
        <v>25</v>
      </c>
      <c r="J529" s="23">
        <v>9384</v>
      </c>
      <c r="K529" s="11" t="s">
        <v>1382</v>
      </c>
    </row>
    <row r="530" spans="1:11" s="70" customFormat="1">
      <c r="A530" s="4" t="s">
        <v>14</v>
      </c>
      <c r="B530" s="5" t="s">
        <v>15</v>
      </c>
      <c r="C530" s="5" t="s">
        <v>7</v>
      </c>
      <c r="D530" s="7" t="s">
        <v>11</v>
      </c>
      <c r="E530" s="6">
        <v>11000</v>
      </c>
      <c r="F530" s="6"/>
      <c r="G530" s="6">
        <v>334.4</v>
      </c>
      <c r="H530" s="6">
        <v>315.7</v>
      </c>
      <c r="I530" s="6">
        <v>25</v>
      </c>
      <c r="J530" s="23">
        <v>10324.9</v>
      </c>
      <c r="K530" s="11" t="s">
        <v>1382</v>
      </c>
    </row>
    <row r="531" spans="1:11" s="70" customFormat="1">
      <c r="A531" s="4" t="s">
        <v>6</v>
      </c>
      <c r="B531" s="5" t="s">
        <v>8</v>
      </c>
      <c r="C531" s="5" t="s">
        <v>7</v>
      </c>
      <c r="D531" s="7" t="s">
        <v>1741</v>
      </c>
      <c r="E531" s="6">
        <v>10000</v>
      </c>
      <c r="F531" s="6"/>
      <c r="G531" s="6">
        <v>304</v>
      </c>
      <c r="H531" s="6">
        <v>287</v>
      </c>
      <c r="I531" s="6">
        <v>325</v>
      </c>
      <c r="J531" s="23">
        <v>9084</v>
      </c>
      <c r="K531" s="11" t="s">
        <v>1383</v>
      </c>
    </row>
    <row r="532" spans="1:11" s="70" customFormat="1">
      <c r="A532" s="4" t="s">
        <v>9</v>
      </c>
      <c r="B532" s="5" t="s">
        <v>10</v>
      </c>
      <c r="C532" s="5" t="s">
        <v>7</v>
      </c>
      <c r="D532" s="7" t="s">
        <v>1741</v>
      </c>
      <c r="E532" s="6">
        <v>10000</v>
      </c>
      <c r="F532" s="6"/>
      <c r="G532" s="6">
        <v>304</v>
      </c>
      <c r="H532" s="6">
        <v>287</v>
      </c>
      <c r="I532" s="6">
        <v>325</v>
      </c>
      <c r="J532" s="23">
        <v>9084</v>
      </c>
      <c r="K532" s="11" t="s">
        <v>1383</v>
      </c>
    </row>
    <row r="533" spans="1:11" s="70" customFormat="1">
      <c r="A533" s="4" t="s">
        <v>16</v>
      </c>
      <c r="B533" s="5" t="s">
        <v>17</v>
      </c>
      <c r="C533" s="5" t="s">
        <v>7</v>
      </c>
      <c r="D533" s="7" t="s">
        <v>11</v>
      </c>
      <c r="E533" s="6">
        <v>10000</v>
      </c>
      <c r="F533" s="6"/>
      <c r="G533" s="6">
        <v>304</v>
      </c>
      <c r="H533" s="6">
        <v>287</v>
      </c>
      <c r="I533" s="6">
        <v>25</v>
      </c>
      <c r="J533" s="23">
        <v>9384</v>
      </c>
      <c r="K533" s="11" t="s">
        <v>1382</v>
      </c>
    </row>
    <row r="534" spans="1:11" s="70" customFormat="1" ht="25.5">
      <c r="A534" s="4" t="s">
        <v>856</v>
      </c>
      <c r="B534" s="5" t="s">
        <v>794</v>
      </c>
      <c r="C534" s="5" t="s">
        <v>822</v>
      </c>
      <c r="D534" s="7" t="s">
        <v>648</v>
      </c>
      <c r="E534" s="6">
        <v>220000</v>
      </c>
      <c r="F534" s="6">
        <v>40768.42</v>
      </c>
      <c r="G534" s="6">
        <v>4943.8</v>
      </c>
      <c r="H534" s="6">
        <v>6314</v>
      </c>
      <c r="I534" s="6">
        <v>4025.0000000000291</v>
      </c>
      <c r="J534" s="23">
        <v>163948.78</v>
      </c>
      <c r="K534" s="11" t="s">
        <v>1382</v>
      </c>
    </row>
    <row r="535" spans="1:11" s="70" customFormat="1">
      <c r="A535" s="4" t="s">
        <v>2762</v>
      </c>
      <c r="B535" s="5" t="s">
        <v>917</v>
      </c>
      <c r="C535" s="5" t="s">
        <v>822</v>
      </c>
      <c r="D535" s="7" t="s">
        <v>11</v>
      </c>
      <c r="E535" s="6">
        <v>150000</v>
      </c>
      <c r="F535" s="6">
        <v>23866.62</v>
      </c>
      <c r="G535" s="6">
        <v>4560</v>
      </c>
      <c r="H535" s="6">
        <v>4305</v>
      </c>
      <c r="I535" s="6">
        <v>15121</v>
      </c>
      <c r="J535" s="23">
        <v>102147.38</v>
      </c>
      <c r="K535" s="11" t="s">
        <v>1383</v>
      </c>
    </row>
    <row r="536" spans="1:11" s="70" customFormat="1">
      <c r="A536" s="4" t="s">
        <v>846</v>
      </c>
      <c r="B536" s="5" t="s">
        <v>847</v>
      </c>
      <c r="C536" s="5" t="s">
        <v>822</v>
      </c>
      <c r="D536" s="7" t="s">
        <v>39</v>
      </c>
      <c r="E536" s="6">
        <v>150000</v>
      </c>
      <c r="F536" s="6">
        <v>23866.62</v>
      </c>
      <c r="G536" s="6">
        <v>4560</v>
      </c>
      <c r="H536" s="6">
        <v>4305</v>
      </c>
      <c r="I536" s="6">
        <v>75</v>
      </c>
      <c r="J536" s="23">
        <v>117193.38</v>
      </c>
      <c r="K536" s="11" t="s">
        <v>1383</v>
      </c>
    </row>
    <row r="537" spans="1:11" s="70" customFormat="1">
      <c r="A537" s="4" t="s">
        <v>827</v>
      </c>
      <c r="B537" s="5" t="s">
        <v>59</v>
      </c>
      <c r="C537" s="5" t="s">
        <v>822</v>
      </c>
      <c r="D537" s="7" t="s">
        <v>11</v>
      </c>
      <c r="E537" s="6">
        <v>130000</v>
      </c>
      <c r="F537" s="6">
        <v>19162.12</v>
      </c>
      <c r="G537" s="6">
        <v>3952</v>
      </c>
      <c r="H537" s="6">
        <v>3731</v>
      </c>
      <c r="I537" s="6">
        <v>15293.12000000001</v>
      </c>
      <c r="J537" s="23">
        <v>87861.759999999995</v>
      </c>
      <c r="K537" s="11" t="s">
        <v>1382</v>
      </c>
    </row>
    <row r="538" spans="1:11" s="70" customFormat="1">
      <c r="A538" s="4" t="s">
        <v>848</v>
      </c>
      <c r="B538" s="5" t="s">
        <v>849</v>
      </c>
      <c r="C538" s="5" t="s">
        <v>822</v>
      </c>
      <c r="D538" s="7" t="s">
        <v>11</v>
      </c>
      <c r="E538" s="6">
        <v>100000</v>
      </c>
      <c r="F538" s="6">
        <v>11727.26</v>
      </c>
      <c r="G538" s="6">
        <v>3040</v>
      </c>
      <c r="H538" s="6">
        <v>2870</v>
      </c>
      <c r="I538" s="6">
        <v>1637.4500000000116</v>
      </c>
      <c r="J538" s="23">
        <v>80725.289999999994</v>
      </c>
      <c r="K538" s="11" t="s">
        <v>1383</v>
      </c>
    </row>
    <row r="539" spans="1:11" s="70" customFormat="1">
      <c r="A539" s="4" t="s">
        <v>317</v>
      </c>
      <c r="B539" s="5" t="s">
        <v>2688</v>
      </c>
      <c r="C539" s="5" t="s">
        <v>822</v>
      </c>
      <c r="D539" s="7" t="s">
        <v>39</v>
      </c>
      <c r="E539" s="6">
        <v>65000</v>
      </c>
      <c r="F539" s="6">
        <v>4125.09</v>
      </c>
      <c r="G539" s="6">
        <v>1976</v>
      </c>
      <c r="H539" s="6">
        <v>1865.5</v>
      </c>
      <c r="I539" s="6">
        <v>22196.240000000005</v>
      </c>
      <c r="J539" s="23">
        <v>34837.17</v>
      </c>
      <c r="K539" s="11" t="s">
        <v>1383</v>
      </c>
    </row>
    <row r="540" spans="1:11" s="70" customFormat="1">
      <c r="A540" s="4" t="s">
        <v>852</v>
      </c>
      <c r="B540" s="5" t="s">
        <v>412</v>
      </c>
      <c r="C540" s="5" t="s">
        <v>822</v>
      </c>
      <c r="D540" s="7" t="s">
        <v>11</v>
      </c>
      <c r="E540" s="6">
        <v>65000</v>
      </c>
      <c r="F540" s="6">
        <v>4427.58</v>
      </c>
      <c r="G540" s="6">
        <v>1976</v>
      </c>
      <c r="H540" s="6">
        <v>1865.5</v>
      </c>
      <c r="I540" s="6">
        <v>25</v>
      </c>
      <c r="J540" s="23">
        <v>56705.919999999998</v>
      </c>
      <c r="K540" s="11" t="s">
        <v>1383</v>
      </c>
    </row>
    <row r="541" spans="1:11" s="70" customFormat="1">
      <c r="A541" s="4" t="s">
        <v>832</v>
      </c>
      <c r="B541" s="5" t="s">
        <v>17</v>
      </c>
      <c r="C541" s="5" t="s">
        <v>822</v>
      </c>
      <c r="D541" s="7" t="s">
        <v>11</v>
      </c>
      <c r="E541" s="6">
        <v>60000</v>
      </c>
      <c r="F541" s="6">
        <v>3486.68</v>
      </c>
      <c r="G541" s="6">
        <v>1824</v>
      </c>
      <c r="H541" s="6">
        <v>1722</v>
      </c>
      <c r="I541" s="6">
        <v>6471</v>
      </c>
      <c r="J541" s="23">
        <v>46496.32</v>
      </c>
      <c r="K541" s="11" t="s">
        <v>1383</v>
      </c>
    </row>
    <row r="542" spans="1:11" s="70" customFormat="1">
      <c r="A542" s="4" t="s">
        <v>2556</v>
      </c>
      <c r="B542" s="5" t="s">
        <v>32</v>
      </c>
      <c r="C542" s="5" t="s">
        <v>822</v>
      </c>
      <c r="D542" s="7" t="s">
        <v>11</v>
      </c>
      <c r="E542" s="6">
        <v>60000</v>
      </c>
      <c r="F542" s="6">
        <v>3486.68</v>
      </c>
      <c r="G542" s="6">
        <v>1824</v>
      </c>
      <c r="H542" s="6">
        <v>1722</v>
      </c>
      <c r="I542" s="6">
        <v>25</v>
      </c>
      <c r="J542" s="23">
        <v>52942.32</v>
      </c>
      <c r="K542" s="11" t="s">
        <v>1383</v>
      </c>
    </row>
    <row r="543" spans="1:11" s="70" customFormat="1">
      <c r="A543" s="4" t="s">
        <v>835</v>
      </c>
      <c r="B543" s="5" t="s">
        <v>836</v>
      </c>
      <c r="C543" s="5" t="s">
        <v>822</v>
      </c>
      <c r="D543" s="7" t="s">
        <v>39</v>
      </c>
      <c r="E543" s="6">
        <v>55000</v>
      </c>
      <c r="F543" s="6">
        <v>2559.6799999999998</v>
      </c>
      <c r="G543" s="6">
        <v>1672</v>
      </c>
      <c r="H543" s="6">
        <v>1578.5</v>
      </c>
      <c r="I543" s="6">
        <v>14121</v>
      </c>
      <c r="J543" s="23">
        <v>35068.82</v>
      </c>
      <c r="K543" s="11" t="s">
        <v>1383</v>
      </c>
    </row>
    <row r="544" spans="1:11" s="70" customFormat="1">
      <c r="A544" s="4" t="s">
        <v>855</v>
      </c>
      <c r="B544" s="5" t="s">
        <v>32</v>
      </c>
      <c r="C544" s="5" t="s">
        <v>822</v>
      </c>
      <c r="D544" s="7" t="s">
        <v>39</v>
      </c>
      <c r="E544" s="6">
        <v>55000</v>
      </c>
      <c r="F544" s="6">
        <v>2332.81</v>
      </c>
      <c r="G544" s="6">
        <v>1672</v>
      </c>
      <c r="H544" s="6">
        <v>1578.5</v>
      </c>
      <c r="I544" s="6">
        <v>37462.43</v>
      </c>
      <c r="J544" s="23">
        <v>11954.26</v>
      </c>
      <c r="K544" s="11" t="s">
        <v>1383</v>
      </c>
    </row>
    <row r="545" spans="1:11" s="70" customFormat="1">
      <c r="A545" s="4" t="s">
        <v>839</v>
      </c>
      <c r="B545" s="5" t="s">
        <v>412</v>
      </c>
      <c r="C545" s="5" t="s">
        <v>822</v>
      </c>
      <c r="D545" s="7" t="s">
        <v>39</v>
      </c>
      <c r="E545" s="6">
        <v>50000</v>
      </c>
      <c r="F545" s="6">
        <v>1854</v>
      </c>
      <c r="G545" s="6">
        <v>1520</v>
      </c>
      <c r="H545" s="6">
        <v>1435</v>
      </c>
      <c r="I545" s="6">
        <v>13160</v>
      </c>
      <c r="J545" s="23">
        <v>32031</v>
      </c>
      <c r="K545" s="11" t="s">
        <v>1383</v>
      </c>
    </row>
    <row r="546" spans="1:11" s="70" customFormat="1">
      <c r="A546" s="4" t="s">
        <v>853</v>
      </c>
      <c r="B546" s="5" t="s">
        <v>1052</v>
      </c>
      <c r="C546" s="5" t="s">
        <v>822</v>
      </c>
      <c r="D546" s="7" t="s">
        <v>39</v>
      </c>
      <c r="E546" s="6">
        <v>50000</v>
      </c>
      <c r="F546" s="6">
        <v>1854</v>
      </c>
      <c r="G546" s="6">
        <v>1520</v>
      </c>
      <c r="H546" s="6">
        <v>1435</v>
      </c>
      <c r="I546" s="6">
        <v>27229.08</v>
      </c>
      <c r="J546" s="23">
        <v>17961.919999999998</v>
      </c>
      <c r="K546" s="11" t="s">
        <v>1383</v>
      </c>
    </row>
    <row r="547" spans="1:11" s="70" customFormat="1">
      <c r="A547" s="4" t="s">
        <v>821</v>
      </c>
      <c r="B547" s="5" t="s">
        <v>823</v>
      </c>
      <c r="C547" s="5" t="s">
        <v>822</v>
      </c>
      <c r="D547" s="7" t="s">
        <v>39</v>
      </c>
      <c r="E547" s="6">
        <v>45000</v>
      </c>
      <c r="F547" s="6">
        <v>4898</v>
      </c>
      <c r="G547" s="6">
        <v>1368</v>
      </c>
      <c r="H547" s="6">
        <v>1291.5</v>
      </c>
      <c r="I547" s="6">
        <v>15929.86</v>
      </c>
      <c r="J547" s="23">
        <v>21512.639999999999</v>
      </c>
      <c r="K547" s="11" t="s">
        <v>1382</v>
      </c>
    </row>
    <row r="548" spans="1:11" s="70" customFormat="1">
      <c r="A548" s="4" t="s">
        <v>824</v>
      </c>
      <c r="B548" s="5" t="s">
        <v>825</v>
      </c>
      <c r="C548" s="5" t="s">
        <v>822</v>
      </c>
      <c r="D548" s="7" t="s">
        <v>39</v>
      </c>
      <c r="E548" s="6">
        <v>45000</v>
      </c>
      <c r="F548" s="6">
        <v>1148.33</v>
      </c>
      <c r="G548" s="6">
        <v>1368</v>
      </c>
      <c r="H548" s="6">
        <v>1291.5</v>
      </c>
      <c r="I548" s="6">
        <v>14733.089999999997</v>
      </c>
      <c r="J548" s="23">
        <v>26459.08</v>
      </c>
      <c r="K548" s="11" t="s">
        <v>1383</v>
      </c>
    </row>
    <row r="549" spans="1:11" s="70" customFormat="1">
      <c r="A549" s="4" t="s">
        <v>826</v>
      </c>
      <c r="B549" s="5" t="s">
        <v>825</v>
      </c>
      <c r="C549" s="5" t="s">
        <v>822</v>
      </c>
      <c r="D549" s="7" t="s">
        <v>39</v>
      </c>
      <c r="E549" s="6">
        <v>45000</v>
      </c>
      <c r="F549" s="6">
        <v>1148.33</v>
      </c>
      <c r="G549" s="6">
        <v>1368</v>
      </c>
      <c r="H549" s="6">
        <v>1291.5</v>
      </c>
      <c r="I549" s="6">
        <v>4521</v>
      </c>
      <c r="J549" s="23">
        <v>36671.17</v>
      </c>
      <c r="K549" s="11" t="s">
        <v>1383</v>
      </c>
    </row>
    <row r="550" spans="1:11" s="70" customFormat="1">
      <c r="A550" s="4" t="s">
        <v>829</v>
      </c>
      <c r="B550" s="5" t="s">
        <v>2689</v>
      </c>
      <c r="C550" s="5" t="s">
        <v>822</v>
      </c>
      <c r="D550" s="7" t="s">
        <v>39</v>
      </c>
      <c r="E550" s="6">
        <v>45000</v>
      </c>
      <c r="F550" s="6">
        <v>1148.33</v>
      </c>
      <c r="G550" s="6">
        <v>1368</v>
      </c>
      <c r="H550" s="6">
        <v>1291.5</v>
      </c>
      <c r="I550" s="6">
        <v>15128.41</v>
      </c>
      <c r="J550" s="23">
        <v>26063.759999999998</v>
      </c>
      <c r="K550" s="11" t="s">
        <v>1383</v>
      </c>
    </row>
    <row r="551" spans="1:11" s="70" customFormat="1">
      <c r="A551" s="4" t="s">
        <v>831</v>
      </c>
      <c r="B551" s="8" t="s">
        <v>396</v>
      </c>
      <c r="C551" s="7" t="s">
        <v>822</v>
      </c>
      <c r="D551" s="7" t="s">
        <v>11</v>
      </c>
      <c r="E551" s="21">
        <v>45000</v>
      </c>
      <c r="F551" s="21">
        <v>1148.33</v>
      </c>
      <c r="G551" s="21">
        <v>1368</v>
      </c>
      <c r="H551" s="21">
        <v>1291.5</v>
      </c>
      <c r="I551" s="21">
        <v>14289.009999999998</v>
      </c>
      <c r="J551" s="23">
        <v>26903.16</v>
      </c>
      <c r="K551" s="11" t="s">
        <v>1382</v>
      </c>
    </row>
    <row r="552" spans="1:11" s="70" customFormat="1">
      <c r="A552" s="4" t="s">
        <v>837</v>
      </c>
      <c r="B552" s="8" t="s">
        <v>838</v>
      </c>
      <c r="C552" s="7" t="s">
        <v>822</v>
      </c>
      <c r="D552" s="7" t="s">
        <v>39</v>
      </c>
      <c r="E552" s="21">
        <v>45000</v>
      </c>
      <c r="F552" s="21">
        <v>1148.33</v>
      </c>
      <c r="G552" s="21">
        <v>1368</v>
      </c>
      <c r="H552" s="21">
        <v>1291.5</v>
      </c>
      <c r="I552" s="21">
        <v>1621</v>
      </c>
      <c r="J552" s="23">
        <v>39571.17</v>
      </c>
      <c r="K552" s="11" t="s">
        <v>1382</v>
      </c>
    </row>
    <row r="553" spans="1:11" s="70" customFormat="1">
      <c r="A553" s="4" t="s">
        <v>840</v>
      </c>
      <c r="B553" s="8" t="s">
        <v>841</v>
      </c>
      <c r="C553" s="7" t="s">
        <v>822</v>
      </c>
      <c r="D553" s="7" t="s">
        <v>39</v>
      </c>
      <c r="E553" s="21">
        <v>45000</v>
      </c>
      <c r="F553" s="21">
        <v>1148.33</v>
      </c>
      <c r="G553" s="21">
        <v>1368</v>
      </c>
      <c r="H553" s="21">
        <v>1291.5</v>
      </c>
      <c r="I553" s="21">
        <v>16542.629999999997</v>
      </c>
      <c r="J553" s="23">
        <v>24649.54</v>
      </c>
      <c r="K553" s="11" t="s">
        <v>1383</v>
      </c>
    </row>
    <row r="554" spans="1:11" s="70" customFormat="1">
      <c r="A554" s="4" t="s">
        <v>842</v>
      </c>
      <c r="B554" s="8" t="s">
        <v>396</v>
      </c>
      <c r="C554" s="7" t="s">
        <v>822</v>
      </c>
      <c r="D554" s="7" t="s">
        <v>11</v>
      </c>
      <c r="E554" s="21">
        <v>45000</v>
      </c>
      <c r="F554" s="21">
        <v>1148.33</v>
      </c>
      <c r="G554" s="21">
        <v>1368</v>
      </c>
      <c r="H554" s="21">
        <v>1291.5</v>
      </c>
      <c r="I554" s="21">
        <v>17190.55</v>
      </c>
      <c r="J554" s="23">
        <v>24001.62</v>
      </c>
      <c r="K554" s="11" t="s">
        <v>1382</v>
      </c>
    </row>
    <row r="555" spans="1:11" s="70" customFormat="1">
      <c r="A555" s="4" t="s">
        <v>843</v>
      </c>
      <c r="B555" s="8" t="s">
        <v>825</v>
      </c>
      <c r="C555" s="7" t="s">
        <v>822</v>
      </c>
      <c r="D555" s="7" t="s">
        <v>39</v>
      </c>
      <c r="E555" s="21">
        <v>45000</v>
      </c>
      <c r="F555" s="21">
        <v>1148.33</v>
      </c>
      <c r="G555" s="21">
        <v>1368</v>
      </c>
      <c r="H555" s="21">
        <v>1291.5</v>
      </c>
      <c r="I555" s="21">
        <v>27893.42</v>
      </c>
      <c r="J555" s="23">
        <v>13298.75</v>
      </c>
      <c r="K555" s="11" t="s">
        <v>1383</v>
      </c>
    </row>
    <row r="556" spans="1:11" s="70" customFormat="1">
      <c r="A556" s="4" t="s">
        <v>844</v>
      </c>
      <c r="B556" s="8" t="s">
        <v>845</v>
      </c>
      <c r="C556" s="7" t="s">
        <v>822</v>
      </c>
      <c r="D556" s="7" t="s">
        <v>39</v>
      </c>
      <c r="E556" s="21">
        <v>45000</v>
      </c>
      <c r="F556" s="21">
        <v>1148.33</v>
      </c>
      <c r="G556" s="21">
        <v>1368</v>
      </c>
      <c r="H556" s="21">
        <v>1291.5</v>
      </c>
      <c r="I556" s="21">
        <v>30516.799999999996</v>
      </c>
      <c r="J556" s="23">
        <v>10675.37</v>
      </c>
      <c r="K556" s="11" t="s">
        <v>1383</v>
      </c>
    </row>
    <row r="557" spans="1:11" s="70" customFormat="1">
      <c r="A557" s="4" t="s">
        <v>850</v>
      </c>
      <c r="B557" s="8" t="s">
        <v>851</v>
      </c>
      <c r="C557" s="7" t="s">
        <v>822</v>
      </c>
      <c r="D557" s="7" t="s">
        <v>39</v>
      </c>
      <c r="E557" s="21">
        <v>45000</v>
      </c>
      <c r="F557" s="21">
        <v>1148.33</v>
      </c>
      <c r="G557" s="21">
        <v>1368</v>
      </c>
      <c r="H557" s="21">
        <v>1291.5</v>
      </c>
      <c r="I557" s="21">
        <v>21899.67</v>
      </c>
      <c r="J557" s="23">
        <v>19292.5</v>
      </c>
      <c r="K557" s="11" t="s">
        <v>1383</v>
      </c>
    </row>
    <row r="558" spans="1:11" s="70" customFormat="1">
      <c r="A558" s="4" t="s">
        <v>1437</v>
      </c>
      <c r="B558" s="8" t="s">
        <v>132</v>
      </c>
      <c r="C558" s="7" t="s">
        <v>822</v>
      </c>
      <c r="D558" s="7" t="s">
        <v>1741</v>
      </c>
      <c r="E558" s="21">
        <v>30000</v>
      </c>
      <c r="F558" s="21"/>
      <c r="G558" s="21">
        <v>912</v>
      </c>
      <c r="H558" s="21">
        <v>861</v>
      </c>
      <c r="I558" s="21">
        <v>25</v>
      </c>
      <c r="J558" s="23">
        <v>28202</v>
      </c>
      <c r="K558" s="11" t="s">
        <v>1382</v>
      </c>
    </row>
    <row r="559" spans="1:11" s="70" customFormat="1">
      <c r="A559" s="4" t="s">
        <v>2861</v>
      </c>
      <c r="B559" s="8" t="s">
        <v>10</v>
      </c>
      <c r="C559" s="7" t="s">
        <v>822</v>
      </c>
      <c r="D559" s="7" t="s">
        <v>1741</v>
      </c>
      <c r="E559" s="21">
        <v>30000</v>
      </c>
      <c r="F559" s="21"/>
      <c r="G559" s="21">
        <v>912</v>
      </c>
      <c r="H559" s="21">
        <v>861</v>
      </c>
      <c r="I559" s="21">
        <v>25</v>
      </c>
      <c r="J559" s="23">
        <v>28202</v>
      </c>
      <c r="K559" s="11" t="s">
        <v>1383</v>
      </c>
    </row>
    <row r="560" spans="1:11" s="70" customFormat="1">
      <c r="A560" s="4" t="s">
        <v>1025</v>
      </c>
      <c r="B560" s="8" t="s">
        <v>55</v>
      </c>
      <c r="C560" s="7" t="s">
        <v>822</v>
      </c>
      <c r="D560" s="7" t="s">
        <v>11</v>
      </c>
      <c r="E560" s="21">
        <v>25000</v>
      </c>
      <c r="F560" s="21"/>
      <c r="G560" s="21">
        <v>760</v>
      </c>
      <c r="H560" s="21">
        <v>717.5</v>
      </c>
      <c r="I560" s="21">
        <v>25</v>
      </c>
      <c r="J560" s="23">
        <v>23497.5</v>
      </c>
      <c r="K560" s="11" t="s">
        <v>1383</v>
      </c>
    </row>
    <row r="561" spans="1:11" s="70" customFormat="1">
      <c r="A561" s="4" t="s">
        <v>857</v>
      </c>
      <c r="B561" s="8" t="s">
        <v>664</v>
      </c>
      <c r="C561" s="7" t="s">
        <v>822</v>
      </c>
      <c r="D561" s="7" t="s">
        <v>39</v>
      </c>
      <c r="E561" s="21">
        <v>25000</v>
      </c>
      <c r="F561" s="21"/>
      <c r="G561" s="21">
        <v>760</v>
      </c>
      <c r="H561" s="21">
        <v>717.5</v>
      </c>
      <c r="I561" s="21">
        <v>11974.58</v>
      </c>
      <c r="J561" s="23">
        <v>11547.92</v>
      </c>
      <c r="K561" s="11" t="s">
        <v>1383</v>
      </c>
    </row>
    <row r="562" spans="1:11" s="70" customFormat="1">
      <c r="A562" s="4" t="s">
        <v>969</v>
      </c>
      <c r="B562" s="8" t="s">
        <v>8</v>
      </c>
      <c r="C562" s="7" t="s">
        <v>822</v>
      </c>
      <c r="D562" s="7" t="s">
        <v>1741</v>
      </c>
      <c r="E562" s="21">
        <v>20000</v>
      </c>
      <c r="F562" s="21"/>
      <c r="G562" s="21">
        <v>608</v>
      </c>
      <c r="H562" s="21">
        <v>574</v>
      </c>
      <c r="I562" s="21">
        <v>2817</v>
      </c>
      <c r="J562" s="23">
        <v>16001</v>
      </c>
      <c r="K562" s="11" t="s">
        <v>1383</v>
      </c>
    </row>
    <row r="563" spans="1:11" s="70" customFormat="1">
      <c r="A563" s="4" t="s">
        <v>833</v>
      </c>
      <c r="B563" s="8" t="s">
        <v>834</v>
      </c>
      <c r="C563" s="7" t="s">
        <v>822</v>
      </c>
      <c r="D563" s="7" t="s">
        <v>39</v>
      </c>
      <c r="E563" s="21">
        <v>20000</v>
      </c>
      <c r="F563" s="21"/>
      <c r="G563" s="21">
        <v>608</v>
      </c>
      <c r="H563" s="21">
        <v>574</v>
      </c>
      <c r="I563" s="21">
        <v>14278.26</v>
      </c>
      <c r="J563" s="23">
        <v>4539.74</v>
      </c>
      <c r="K563" s="11" t="s">
        <v>1383</v>
      </c>
    </row>
    <row r="564" spans="1:11" s="70" customFormat="1">
      <c r="A564" s="4" t="s">
        <v>854</v>
      </c>
      <c r="B564" s="8" t="s">
        <v>658</v>
      </c>
      <c r="C564" s="7" t="s">
        <v>822</v>
      </c>
      <c r="D564" s="7" t="s">
        <v>11</v>
      </c>
      <c r="E564" s="21">
        <v>20000</v>
      </c>
      <c r="F564" s="21"/>
      <c r="G564" s="21">
        <v>608</v>
      </c>
      <c r="H564" s="21">
        <v>574</v>
      </c>
      <c r="I564" s="21">
        <v>925</v>
      </c>
      <c r="J564" s="23">
        <v>17893</v>
      </c>
      <c r="K564" s="11" t="s">
        <v>1382</v>
      </c>
    </row>
    <row r="565" spans="1:11" s="70" customFormat="1">
      <c r="A565" s="4" t="s">
        <v>1162</v>
      </c>
      <c r="B565" s="8" t="s">
        <v>8</v>
      </c>
      <c r="C565" s="7" t="s">
        <v>822</v>
      </c>
      <c r="D565" s="7" t="s">
        <v>1741</v>
      </c>
      <c r="E565" s="21">
        <v>10000</v>
      </c>
      <c r="F565" s="21"/>
      <c r="G565" s="21">
        <v>304</v>
      </c>
      <c r="H565" s="21">
        <v>287</v>
      </c>
      <c r="I565" s="21">
        <v>2771</v>
      </c>
      <c r="J565" s="23">
        <v>6638</v>
      </c>
      <c r="K565" s="11" t="s">
        <v>1382</v>
      </c>
    </row>
    <row r="566" spans="1:11" s="70" customFormat="1" ht="25.5">
      <c r="A566" s="4" t="s">
        <v>247</v>
      </c>
      <c r="B566" s="8" t="s">
        <v>129</v>
      </c>
      <c r="C566" s="7" t="s">
        <v>1738</v>
      </c>
      <c r="D566" s="7" t="s">
        <v>11</v>
      </c>
      <c r="E566" s="21">
        <v>115000</v>
      </c>
      <c r="F566" s="21">
        <v>15633.74</v>
      </c>
      <c r="G566" s="21">
        <v>3496</v>
      </c>
      <c r="H566" s="21">
        <v>3300.5</v>
      </c>
      <c r="I566" s="21">
        <v>3521</v>
      </c>
      <c r="J566" s="23">
        <v>89048.76</v>
      </c>
      <c r="K566" s="11" t="s">
        <v>1382</v>
      </c>
    </row>
    <row r="567" spans="1:11" s="70" customFormat="1" ht="25.5">
      <c r="A567" s="4" t="s">
        <v>538</v>
      </c>
      <c r="B567" s="5" t="s">
        <v>928</v>
      </c>
      <c r="C567" s="5" t="s">
        <v>241</v>
      </c>
      <c r="D567" s="7" t="s">
        <v>11</v>
      </c>
      <c r="E567" s="6">
        <v>115000</v>
      </c>
      <c r="F567" s="6">
        <v>15633.74</v>
      </c>
      <c r="G567" s="6">
        <v>3496</v>
      </c>
      <c r="H567" s="6">
        <v>3300.5</v>
      </c>
      <c r="I567" s="6">
        <v>525</v>
      </c>
      <c r="J567" s="23">
        <v>92044.76</v>
      </c>
      <c r="K567" s="11" t="s">
        <v>1383</v>
      </c>
    </row>
    <row r="568" spans="1:11" s="70" customFormat="1" ht="25.5">
      <c r="A568" s="4" t="s">
        <v>240</v>
      </c>
      <c r="B568" s="5" t="s">
        <v>238</v>
      </c>
      <c r="C568" s="5" t="s">
        <v>241</v>
      </c>
      <c r="D568" s="7" t="s">
        <v>11</v>
      </c>
      <c r="E568" s="21">
        <v>55000</v>
      </c>
      <c r="F568" s="21">
        <v>2559.6799999999998</v>
      </c>
      <c r="G568" s="21">
        <v>1672</v>
      </c>
      <c r="H568" s="21">
        <v>1578.5</v>
      </c>
      <c r="I568" s="21">
        <v>9337.5999999999985</v>
      </c>
      <c r="J568" s="23">
        <v>39852.22</v>
      </c>
      <c r="K568" s="11" t="s">
        <v>1382</v>
      </c>
    </row>
    <row r="569" spans="1:11" s="70" customFormat="1" ht="25.5">
      <c r="A569" s="4" t="s">
        <v>527</v>
      </c>
      <c r="B569" s="5" t="s">
        <v>100</v>
      </c>
      <c r="C569" s="5" t="s">
        <v>241</v>
      </c>
      <c r="D569" s="7" t="s">
        <v>39</v>
      </c>
      <c r="E569" s="21">
        <v>50000</v>
      </c>
      <c r="F569" s="21">
        <v>1627.13</v>
      </c>
      <c r="G569" s="21">
        <v>1520</v>
      </c>
      <c r="H569" s="21">
        <v>1435</v>
      </c>
      <c r="I569" s="21">
        <v>1587.4500000000044</v>
      </c>
      <c r="J569" s="23">
        <v>43830.42</v>
      </c>
      <c r="K569" s="11" t="s">
        <v>1383</v>
      </c>
    </row>
    <row r="570" spans="1:11" s="70" customFormat="1" ht="25.5">
      <c r="A570" s="4" t="s">
        <v>380</v>
      </c>
      <c r="B570" s="5" t="s">
        <v>381</v>
      </c>
      <c r="C570" s="5" t="s">
        <v>241</v>
      </c>
      <c r="D570" s="7" t="s">
        <v>39</v>
      </c>
      <c r="E570" s="21">
        <v>40000</v>
      </c>
      <c r="F570" s="21">
        <v>442.65</v>
      </c>
      <c r="G570" s="21">
        <v>1216</v>
      </c>
      <c r="H570" s="21">
        <v>1148</v>
      </c>
      <c r="I570" s="21">
        <v>12279.529999999999</v>
      </c>
      <c r="J570" s="23">
        <v>24913.82</v>
      </c>
      <c r="K570" s="11" t="s">
        <v>1383</v>
      </c>
    </row>
    <row r="571" spans="1:11" s="70" customFormat="1" ht="25.5">
      <c r="A571" s="4" t="s">
        <v>462</v>
      </c>
      <c r="B571" s="5" t="s">
        <v>463</v>
      </c>
      <c r="C571" s="5" t="s">
        <v>241</v>
      </c>
      <c r="D571" s="7" t="s">
        <v>39</v>
      </c>
      <c r="E571" s="6">
        <v>35000</v>
      </c>
      <c r="F571" s="6"/>
      <c r="G571" s="6">
        <v>1064</v>
      </c>
      <c r="H571" s="6">
        <v>1004.5</v>
      </c>
      <c r="I571" s="6">
        <v>12394.55</v>
      </c>
      <c r="J571" s="23">
        <v>20536.95</v>
      </c>
      <c r="K571" s="11" t="s">
        <v>1382</v>
      </c>
    </row>
    <row r="572" spans="1:11" s="70" customFormat="1" ht="25.5">
      <c r="A572" s="4" t="s">
        <v>550</v>
      </c>
      <c r="B572" s="5" t="s">
        <v>551</v>
      </c>
      <c r="C572" s="5" t="s">
        <v>241</v>
      </c>
      <c r="D572" s="7" t="s">
        <v>11</v>
      </c>
      <c r="E572" s="6">
        <v>26250</v>
      </c>
      <c r="F572" s="6"/>
      <c r="G572" s="6">
        <v>798</v>
      </c>
      <c r="H572" s="6">
        <v>753.38</v>
      </c>
      <c r="I572" s="6">
        <v>375</v>
      </c>
      <c r="J572" s="23">
        <v>24323.62</v>
      </c>
      <c r="K572" s="11" t="s">
        <v>1383</v>
      </c>
    </row>
    <row r="573" spans="1:11" s="70" customFormat="1" ht="25.5">
      <c r="A573" s="4" t="s">
        <v>882</v>
      </c>
      <c r="B573" s="8" t="s">
        <v>246</v>
      </c>
      <c r="C573" s="7" t="s">
        <v>241</v>
      </c>
      <c r="D573" s="7" t="s">
        <v>11</v>
      </c>
      <c r="E573" s="21">
        <v>25000</v>
      </c>
      <c r="F573" s="21"/>
      <c r="G573" s="21">
        <v>760</v>
      </c>
      <c r="H573" s="21">
        <v>717.5</v>
      </c>
      <c r="I573" s="21">
        <v>7616.73</v>
      </c>
      <c r="J573" s="23">
        <v>15905.77</v>
      </c>
      <c r="K573" s="11" t="s">
        <v>1383</v>
      </c>
    </row>
    <row r="574" spans="1:11" s="70" customFormat="1" ht="25.5">
      <c r="A574" s="4" t="s">
        <v>1576</v>
      </c>
      <c r="B574" s="5" t="s">
        <v>8</v>
      </c>
      <c r="C574" s="5" t="s">
        <v>241</v>
      </c>
      <c r="D574" s="7" t="s">
        <v>1741</v>
      </c>
      <c r="E574" s="6">
        <v>20000</v>
      </c>
      <c r="F574" s="6"/>
      <c r="G574" s="6">
        <v>608</v>
      </c>
      <c r="H574" s="6">
        <v>574</v>
      </c>
      <c r="I574" s="6">
        <v>13742.95</v>
      </c>
      <c r="J574" s="23">
        <v>5075.05</v>
      </c>
      <c r="K574" s="11" t="s">
        <v>1383</v>
      </c>
    </row>
    <row r="575" spans="1:11" s="70" customFormat="1" ht="25.5">
      <c r="A575" s="4" t="s">
        <v>518</v>
      </c>
      <c r="B575" s="8" t="s">
        <v>27</v>
      </c>
      <c r="C575" s="7" t="s">
        <v>241</v>
      </c>
      <c r="D575" s="7" t="s">
        <v>39</v>
      </c>
      <c r="E575" s="21">
        <v>20000</v>
      </c>
      <c r="F575" s="21"/>
      <c r="G575" s="21">
        <v>608</v>
      </c>
      <c r="H575" s="21">
        <v>574</v>
      </c>
      <c r="I575" s="21">
        <v>9378.83</v>
      </c>
      <c r="J575" s="23">
        <v>9439.17</v>
      </c>
      <c r="K575" s="11" t="s">
        <v>1382</v>
      </c>
    </row>
    <row r="576" spans="1:11" s="70" customFormat="1" ht="25.5">
      <c r="A576" s="4" t="s">
        <v>243</v>
      </c>
      <c r="B576" s="8" t="s">
        <v>244</v>
      </c>
      <c r="C576" s="7" t="s">
        <v>241</v>
      </c>
      <c r="D576" s="7" t="s">
        <v>11</v>
      </c>
      <c r="E576" s="21">
        <v>20000</v>
      </c>
      <c r="F576" s="21"/>
      <c r="G576" s="21">
        <v>608</v>
      </c>
      <c r="H576" s="21">
        <v>574</v>
      </c>
      <c r="I576" s="21">
        <v>12020.15</v>
      </c>
      <c r="J576" s="23">
        <v>6797.85</v>
      </c>
      <c r="K576" s="11" t="s">
        <v>1382</v>
      </c>
    </row>
    <row r="577" spans="1:11" s="70" customFormat="1" ht="25.5">
      <c r="A577" s="4" t="s">
        <v>245</v>
      </c>
      <c r="B577" s="5" t="s">
        <v>8</v>
      </c>
      <c r="C577" s="5" t="s">
        <v>241</v>
      </c>
      <c r="D577" s="7" t="s">
        <v>39</v>
      </c>
      <c r="E577" s="6">
        <v>10000</v>
      </c>
      <c r="F577" s="6"/>
      <c r="G577" s="6">
        <v>304</v>
      </c>
      <c r="H577" s="6">
        <v>287</v>
      </c>
      <c r="I577" s="6">
        <v>125</v>
      </c>
      <c r="J577" s="23">
        <v>9284</v>
      </c>
      <c r="K577" s="11" t="s">
        <v>1383</v>
      </c>
    </row>
    <row r="578" spans="1:11" s="70" customFormat="1" ht="25.5">
      <c r="A578" s="4" t="s">
        <v>520</v>
      </c>
      <c r="B578" s="5" t="s">
        <v>59</v>
      </c>
      <c r="C578" s="5" t="s">
        <v>489</v>
      </c>
      <c r="D578" s="7" t="s">
        <v>648</v>
      </c>
      <c r="E578" s="6">
        <v>160000</v>
      </c>
      <c r="F578" s="6">
        <v>26218.87</v>
      </c>
      <c r="G578" s="6">
        <v>4864</v>
      </c>
      <c r="H578" s="6">
        <v>4592</v>
      </c>
      <c r="I578" s="6">
        <v>25</v>
      </c>
      <c r="J578" s="23">
        <v>124300.13</v>
      </c>
      <c r="K578" s="11" t="s">
        <v>1382</v>
      </c>
    </row>
    <row r="579" spans="1:11" s="70" customFormat="1" ht="25.5">
      <c r="A579" s="4" t="s">
        <v>488</v>
      </c>
      <c r="B579" s="5" t="s">
        <v>955</v>
      </c>
      <c r="C579" s="5" t="s">
        <v>489</v>
      </c>
      <c r="D579" s="7" t="s">
        <v>11</v>
      </c>
      <c r="E579" s="6">
        <v>150000</v>
      </c>
      <c r="F579" s="6">
        <v>23866.62</v>
      </c>
      <c r="G579" s="6">
        <v>4560</v>
      </c>
      <c r="H579" s="6">
        <v>4305</v>
      </c>
      <c r="I579" s="6">
        <v>375</v>
      </c>
      <c r="J579" s="23">
        <v>116893.38</v>
      </c>
      <c r="K579" s="11" t="s">
        <v>1382</v>
      </c>
    </row>
    <row r="580" spans="1:11" s="70" customFormat="1" ht="25.5">
      <c r="A580" s="4" t="s">
        <v>270</v>
      </c>
      <c r="B580" s="8" t="s">
        <v>129</v>
      </c>
      <c r="C580" s="7" t="s">
        <v>489</v>
      </c>
      <c r="D580" s="7" t="s">
        <v>39</v>
      </c>
      <c r="E580" s="21">
        <v>100000</v>
      </c>
      <c r="F580" s="21">
        <v>12105.37</v>
      </c>
      <c r="G580" s="21">
        <v>3040</v>
      </c>
      <c r="H580" s="21">
        <v>2870</v>
      </c>
      <c r="I580" s="21">
        <v>9421</v>
      </c>
      <c r="J580" s="23">
        <v>72563.63</v>
      </c>
      <c r="K580" s="11" t="s">
        <v>1383</v>
      </c>
    </row>
    <row r="581" spans="1:11" s="70" customFormat="1" ht="25.5">
      <c r="A581" s="4" t="s">
        <v>2770</v>
      </c>
      <c r="B581" s="8" t="s">
        <v>32</v>
      </c>
      <c r="C581" s="7" t="s">
        <v>489</v>
      </c>
      <c r="D581" s="7" t="s">
        <v>11</v>
      </c>
      <c r="E581" s="21">
        <v>90000</v>
      </c>
      <c r="F581" s="21">
        <v>9753.1200000000008</v>
      </c>
      <c r="G581" s="21">
        <v>2736</v>
      </c>
      <c r="H581" s="21">
        <v>2583</v>
      </c>
      <c r="I581" s="21">
        <v>25</v>
      </c>
      <c r="J581" s="23">
        <v>74902.880000000005</v>
      </c>
      <c r="K581" s="11" t="s">
        <v>1383</v>
      </c>
    </row>
    <row r="582" spans="1:11" s="70" customFormat="1" ht="25.5">
      <c r="A582" s="4" t="s">
        <v>312</v>
      </c>
      <c r="B582" s="8" t="s">
        <v>108</v>
      </c>
      <c r="C582" s="7" t="s">
        <v>489</v>
      </c>
      <c r="D582" s="7" t="s">
        <v>39</v>
      </c>
      <c r="E582" s="21">
        <v>60000</v>
      </c>
      <c r="F582" s="21">
        <v>3486.68</v>
      </c>
      <c r="G582" s="21">
        <v>1824</v>
      </c>
      <c r="H582" s="21">
        <v>1722</v>
      </c>
      <c r="I582" s="21">
        <v>75</v>
      </c>
      <c r="J582" s="23">
        <v>52892.32</v>
      </c>
      <c r="K582" s="11" t="s">
        <v>1383</v>
      </c>
    </row>
    <row r="583" spans="1:11" s="70" customFormat="1" ht="25.5">
      <c r="A583" s="4" t="s">
        <v>476</v>
      </c>
      <c r="B583" s="5" t="s">
        <v>477</v>
      </c>
      <c r="C583" s="5" t="s">
        <v>489</v>
      </c>
      <c r="D583" s="7" t="s">
        <v>39</v>
      </c>
      <c r="E583" s="6">
        <v>60000</v>
      </c>
      <c r="F583" s="6">
        <v>3184.19</v>
      </c>
      <c r="G583" s="6">
        <v>1824</v>
      </c>
      <c r="H583" s="6">
        <v>1722</v>
      </c>
      <c r="I583" s="6">
        <v>21661.229999999996</v>
      </c>
      <c r="J583" s="23">
        <v>31608.58</v>
      </c>
      <c r="K583" s="11" t="s">
        <v>1383</v>
      </c>
    </row>
    <row r="584" spans="1:11" s="70" customFormat="1" ht="25.5">
      <c r="A584" s="4" t="s">
        <v>504</v>
      </c>
      <c r="B584" s="8" t="s">
        <v>412</v>
      </c>
      <c r="C584" s="7" t="s">
        <v>489</v>
      </c>
      <c r="D584" s="7" t="s">
        <v>39</v>
      </c>
      <c r="E584" s="21">
        <v>50000</v>
      </c>
      <c r="F584" s="21">
        <v>1627.13</v>
      </c>
      <c r="G584" s="21">
        <v>1520</v>
      </c>
      <c r="H584" s="21">
        <v>1435</v>
      </c>
      <c r="I584" s="21">
        <v>21758.880000000001</v>
      </c>
      <c r="J584" s="23">
        <v>23658.99</v>
      </c>
      <c r="K584" s="11" t="s">
        <v>1383</v>
      </c>
    </row>
    <row r="585" spans="1:11" s="70" customFormat="1" ht="25.5">
      <c r="A585" s="4" t="s">
        <v>226</v>
      </c>
      <c r="B585" s="5" t="s">
        <v>228</v>
      </c>
      <c r="C585" s="5" t="s">
        <v>489</v>
      </c>
      <c r="D585" s="7" t="s">
        <v>39</v>
      </c>
      <c r="E585" s="21">
        <v>50000</v>
      </c>
      <c r="F585" s="21">
        <v>1854</v>
      </c>
      <c r="G585" s="21">
        <v>1520</v>
      </c>
      <c r="H585" s="21">
        <v>1435</v>
      </c>
      <c r="I585" s="21">
        <v>29381.809999999998</v>
      </c>
      <c r="J585" s="23">
        <v>15809.19</v>
      </c>
      <c r="K585" s="11" t="s">
        <v>1382</v>
      </c>
    </row>
    <row r="586" spans="1:11" s="70" customFormat="1" ht="25.5">
      <c r="A586" s="4" t="s">
        <v>495</v>
      </c>
      <c r="B586" s="5" t="s">
        <v>254</v>
      </c>
      <c r="C586" s="5" t="s">
        <v>489</v>
      </c>
      <c r="D586" s="7" t="s">
        <v>11</v>
      </c>
      <c r="E586" s="6">
        <v>49116</v>
      </c>
      <c r="F586" s="6">
        <v>1729.24</v>
      </c>
      <c r="G586" s="6">
        <v>1493.13</v>
      </c>
      <c r="H586" s="6">
        <v>1409.63</v>
      </c>
      <c r="I586" s="6">
        <v>25.000000000007276</v>
      </c>
      <c r="J586" s="23">
        <v>44459</v>
      </c>
      <c r="K586" s="11" t="s">
        <v>1383</v>
      </c>
    </row>
    <row r="587" spans="1:11" s="70" customFormat="1" ht="25.5">
      <c r="A587" s="4" t="s">
        <v>517</v>
      </c>
      <c r="B587" s="8" t="s">
        <v>30</v>
      </c>
      <c r="C587" s="7" t="s">
        <v>489</v>
      </c>
      <c r="D587" s="7" t="s">
        <v>39</v>
      </c>
      <c r="E587" s="21">
        <v>36000</v>
      </c>
      <c r="F587" s="21"/>
      <c r="G587" s="21">
        <v>1094.4000000000001</v>
      </c>
      <c r="H587" s="21">
        <v>1033.2</v>
      </c>
      <c r="I587" s="21">
        <v>1501</v>
      </c>
      <c r="J587" s="23">
        <v>32371.4</v>
      </c>
      <c r="K587" s="11" t="s">
        <v>1382</v>
      </c>
    </row>
    <row r="588" spans="1:11" s="70" customFormat="1" ht="25.5">
      <c r="A588" s="4" t="s">
        <v>500</v>
      </c>
      <c r="B588" s="5" t="s">
        <v>501</v>
      </c>
      <c r="C588" s="5" t="s">
        <v>489</v>
      </c>
      <c r="D588" s="7" t="s">
        <v>39</v>
      </c>
      <c r="E588" s="6">
        <v>35000</v>
      </c>
      <c r="F588" s="6"/>
      <c r="G588" s="6">
        <v>1064</v>
      </c>
      <c r="H588" s="6">
        <v>1004.5</v>
      </c>
      <c r="I588" s="6">
        <v>20794</v>
      </c>
      <c r="J588" s="23">
        <v>12137.5</v>
      </c>
      <c r="K588" s="11" t="s">
        <v>1383</v>
      </c>
    </row>
    <row r="589" spans="1:11" s="70" customFormat="1" ht="25.5">
      <c r="A589" s="4" t="s">
        <v>1590</v>
      </c>
      <c r="B589" s="5" t="s">
        <v>360</v>
      </c>
      <c r="C589" s="5" t="s">
        <v>489</v>
      </c>
      <c r="D589" s="7" t="s">
        <v>11</v>
      </c>
      <c r="E589" s="6">
        <v>35000</v>
      </c>
      <c r="F589" s="6"/>
      <c r="G589" s="6">
        <v>1064</v>
      </c>
      <c r="H589" s="6">
        <v>1004.5</v>
      </c>
      <c r="I589" s="6">
        <v>25</v>
      </c>
      <c r="J589" s="23">
        <v>32906.5</v>
      </c>
      <c r="K589" s="11" t="s">
        <v>1382</v>
      </c>
    </row>
    <row r="590" spans="1:11" s="70" customFormat="1" ht="25.5">
      <c r="A590" s="4" t="s">
        <v>666</v>
      </c>
      <c r="B590" s="8" t="s">
        <v>667</v>
      </c>
      <c r="C590" s="7" t="s">
        <v>489</v>
      </c>
      <c r="D590" s="7" t="s">
        <v>39</v>
      </c>
      <c r="E590" s="21">
        <v>35000</v>
      </c>
      <c r="F590" s="21"/>
      <c r="G590" s="21">
        <v>1064</v>
      </c>
      <c r="H590" s="21">
        <v>1004.5</v>
      </c>
      <c r="I590" s="21">
        <v>6202.3499999999985</v>
      </c>
      <c r="J590" s="23">
        <v>26729.15</v>
      </c>
      <c r="K590" s="11" t="s">
        <v>1383</v>
      </c>
    </row>
    <row r="591" spans="1:11" s="70" customFormat="1" ht="25.5">
      <c r="A591" s="4" t="s">
        <v>1046</v>
      </c>
      <c r="B591" s="5" t="s">
        <v>10</v>
      </c>
      <c r="C591" s="5" t="s">
        <v>489</v>
      </c>
      <c r="D591" s="7" t="s">
        <v>1741</v>
      </c>
      <c r="E591" s="6">
        <v>35000</v>
      </c>
      <c r="F591" s="6"/>
      <c r="G591" s="6">
        <v>1064</v>
      </c>
      <c r="H591" s="6">
        <v>1004.5</v>
      </c>
      <c r="I591" s="6">
        <v>25</v>
      </c>
      <c r="J591" s="23">
        <v>32906.5</v>
      </c>
      <c r="K591" s="11" t="s">
        <v>1383</v>
      </c>
    </row>
    <row r="592" spans="1:11" s="70" customFormat="1" ht="25.5">
      <c r="A592" s="4" t="s">
        <v>548</v>
      </c>
      <c r="B592" s="5" t="s">
        <v>549</v>
      </c>
      <c r="C592" s="5" t="s">
        <v>489</v>
      </c>
      <c r="D592" s="7" t="s">
        <v>11</v>
      </c>
      <c r="E592" s="6">
        <v>35000</v>
      </c>
      <c r="F592" s="6"/>
      <c r="G592" s="6">
        <v>1064</v>
      </c>
      <c r="H592" s="6">
        <v>1004.5</v>
      </c>
      <c r="I592" s="6">
        <v>375</v>
      </c>
      <c r="J592" s="23">
        <v>32556.5</v>
      </c>
      <c r="K592" s="11" t="s">
        <v>1383</v>
      </c>
    </row>
    <row r="593" spans="1:11" s="70" customFormat="1" ht="25.5">
      <c r="A593" s="4" t="s">
        <v>524</v>
      </c>
      <c r="B593" s="5" t="s">
        <v>525</v>
      </c>
      <c r="C593" s="5" t="s">
        <v>489</v>
      </c>
      <c r="D593" s="7" t="s">
        <v>11</v>
      </c>
      <c r="E593" s="6">
        <v>31500</v>
      </c>
      <c r="F593" s="6"/>
      <c r="G593" s="6">
        <v>957.6</v>
      </c>
      <c r="H593" s="6">
        <v>904.05</v>
      </c>
      <c r="I593" s="6">
        <v>25.000000000003638</v>
      </c>
      <c r="J593" s="23">
        <v>29613.35</v>
      </c>
      <c r="K593" s="11" t="s">
        <v>1383</v>
      </c>
    </row>
    <row r="594" spans="1:11" s="70" customFormat="1" ht="25.5">
      <c r="A594" s="4" t="s">
        <v>2769</v>
      </c>
      <c r="B594" s="8" t="s">
        <v>10</v>
      </c>
      <c r="C594" s="7" t="s">
        <v>489</v>
      </c>
      <c r="D594" s="7" t="s">
        <v>1741</v>
      </c>
      <c r="E594" s="21">
        <v>31500</v>
      </c>
      <c r="F594" s="21"/>
      <c r="G594" s="21">
        <v>957.6</v>
      </c>
      <c r="H594" s="21">
        <v>904.05</v>
      </c>
      <c r="I594" s="21">
        <v>1021.0000000000036</v>
      </c>
      <c r="J594" s="23">
        <v>28617.35</v>
      </c>
      <c r="K594" s="11" t="s">
        <v>1383</v>
      </c>
    </row>
    <row r="595" spans="1:11" s="70" customFormat="1" ht="25.5">
      <c r="A595" s="4" t="s">
        <v>543</v>
      </c>
      <c r="B595" s="8" t="s">
        <v>235</v>
      </c>
      <c r="C595" s="7" t="s">
        <v>489</v>
      </c>
      <c r="D595" s="7" t="s">
        <v>11</v>
      </c>
      <c r="E595" s="21">
        <v>31500</v>
      </c>
      <c r="F595" s="21"/>
      <c r="G595" s="21">
        <v>957.6</v>
      </c>
      <c r="H595" s="21">
        <v>904.05</v>
      </c>
      <c r="I595" s="21">
        <v>1366.0000000000036</v>
      </c>
      <c r="J595" s="23">
        <v>28272.35</v>
      </c>
      <c r="K595" s="11" t="s">
        <v>1382</v>
      </c>
    </row>
    <row r="596" spans="1:11" s="70" customFormat="1" ht="25.5">
      <c r="A596" s="4" t="s">
        <v>1039</v>
      </c>
      <c r="B596" s="8" t="s">
        <v>67</v>
      </c>
      <c r="C596" s="7" t="s">
        <v>489</v>
      </c>
      <c r="D596" s="7" t="s">
        <v>11</v>
      </c>
      <c r="E596" s="21">
        <v>30000</v>
      </c>
      <c r="F596" s="21"/>
      <c r="G596" s="21">
        <v>912</v>
      </c>
      <c r="H596" s="21">
        <v>861</v>
      </c>
      <c r="I596" s="21">
        <v>25</v>
      </c>
      <c r="J596" s="23">
        <v>28202</v>
      </c>
      <c r="K596" s="11" t="s">
        <v>1382</v>
      </c>
    </row>
    <row r="597" spans="1:11" s="70" customFormat="1" ht="25.5">
      <c r="A597" s="4" t="s">
        <v>516</v>
      </c>
      <c r="B597" s="5" t="s">
        <v>132</v>
      </c>
      <c r="C597" s="5" t="s">
        <v>489</v>
      </c>
      <c r="D597" s="7" t="s">
        <v>1741</v>
      </c>
      <c r="E597" s="6">
        <v>30000</v>
      </c>
      <c r="F597" s="6"/>
      <c r="G597" s="6">
        <v>912</v>
      </c>
      <c r="H597" s="6">
        <v>861</v>
      </c>
      <c r="I597" s="6">
        <v>14512.5</v>
      </c>
      <c r="J597" s="23">
        <v>13714.5</v>
      </c>
      <c r="K597" s="11" t="s">
        <v>1382</v>
      </c>
    </row>
    <row r="598" spans="1:11" s="70" customFormat="1" ht="25.5">
      <c r="A598" s="4" t="s">
        <v>544</v>
      </c>
      <c r="B598" s="8" t="s">
        <v>95</v>
      </c>
      <c r="C598" s="8" t="s">
        <v>489</v>
      </c>
      <c r="D598" s="7" t="s">
        <v>1741</v>
      </c>
      <c r="E598" s="21">
        <v>30000</v>
      </c>
      <c r="F598" s="21"/>
      <c r="G598" s="21">
        <v>912</v>
      </c>
      <c r="H598" s="21">
        <v>861</v>
      </c>
      <c r="I598" s="21">
        <v>1071</v>
      </c>
      <c r="J598" s="23">
        <v>27156</v>
      </c>
      <c r="K598" s="11" t="s">
        <v>1382</v>
      </c>
    </row>
    <row r="599" spans="1:11" s="70" customFormat="1" ht="25.5">
      <c r="A599" s="4" t="s">
        <v>507</v>
      </c>
      <c r="B599" s="5" t="s">
        <v>42</v>
      </c>
      <c r="C599" s="5" t="s">
        <v>489</v>
      </c>
      <c r="D599" s="7" t="s">
        <v>39</v>
      </c>
      <c r="E599" s="21">
        <v>26250</v>
      </c>
      <c r="F599" s="21"/>
      <c r="G599" s="21">
        <v>798</v>
      </c>
      <c r="H599" s="21">
        <v>753.38</v>
      </c>
      <c r="I599" s="21">
        <v>11647.759999999998</v>
      </c>
      <c r="J599" s="23">
        <v>13050.86</v>
      </c>
      <c r="K599" s="11" t="s">
        <v>1382</v>
      </c>
    </row>
    <row r="600" spans="1:11" s="70" customFormat="1" ht="25.5">
      <c r="A600" s="4" t="s">
        <v>530</v>
      </c>
      <c r="B600" s="5" t="s">
        <v>10</v>
      </c>
      <c r="C600" s="5" t="s">
        <v>489</v>
      </c>
      <c r="D600" s="7" t="s">
        <v>1741</v>
      </c>
      <c r="E600" s="21">
        <v>26250</v>
      </c>
      <c r="F600" s="21"/>
      <c r="G600" s="21">
        <v>798</v>
      </c>
      <c r="H600" s="21">
        <v>753.38</v>
      </c>
      <c r="I600" s="21">
        <v>325</v>
      </c>
      <c r="J600" s="23">
        <v>24373.62</v>
      </c>
      <c r="K600" s="11" t="s">
        <v>1383</v>
      </c>
    </row>
    <row r="601" spans="1:11" s="70" customFormat="1" ht="25.5">
      <c r="A601" s="4" t="s">
        <v>1564</v>
      </c>
      <c r="B601" s="5" t="s">
        <v>385</v>
      </c>
      <c r="C601" s="5" t="s">
        <v>489</v>
      </c>
      <c r="D601" s="7" t="s">
        <v>11</v>
      </c>
      <c r="E601" s="6">
        <v>26250</v>
      </c>
      <c r="F601" s="6"/>
      <c r="G601" s="6">
        <v>798</v>
      </c>
      <c r="H601" s="6">
        <v>753.38</v>
      </c>
      <c r="I601" s="6">
        <v>4871</v>
      </c>
      <c r="J601" s="23">
        <v>19827.62</v>
      </c>
      <c r="K601" s="11" t="s">
        <v>1382</v>
      </c>
    </row>
    <row r="602" spans="1:11" s="70" customFormat="1" ht="25.5">
      <c r="A602" s="4" t="s">
        <v>139</v>
      </c>
      <c r="B602" s="5" t="s">
        <v>140</v>
      </c>
      <c r="C602" s="5" t="s">
        <v>489</v>
      </c>
      <c r="D602" s="7" t="s">
        <v>39</v>
      </c>
      <c r="E602" s="6">
        <v>26250</v>
      </c>
      <c r="F602" s="6"/>
      <c r="G602" s="6">
        <v>798</v>
      </c>
      <c r="H602" s="6">
        <v>753.38</v>
      </c>
      <c r="I602" s="6">
        <v>3333.5</v>
      </c>
      <c r="J602" s="23">
        <v>21365.119999999999</v>
      </c>
      <c r="K602" s="11" t="s">
        <v>1383</v>
      </c>
    </row>
    <row r="603" spans="1:11" s="70" customFormat="1" ht="25.5">
      <c r="A603" s="4" t="s">
        <v>1538</v>
      </c>
      <c r="B603" s="5" t="s">
        <v>10</v>
      </c>
      <c r="C603" s="5" t="s">
        <v>489</v>
      </c>
      <c r="D603" s="7" t="s">
        <v>1741</v>
      </c>
      <c r="E603" s="6">
        <v>26250</v>
      </c>
      <c r="F603" s="6"/>
      <c r="G603" s="6">
        <v>798</v>
      </c>
      <c r="H603" s="6">
        <v>753.38</v>
      </c>
      <c r="I603" s="6">
        <v>1071</v>
      </c>
      <c r="J603" s="23">
        <v>23627.62</v>
      </c>
      <c r="K603" s="11" t="s">
        <v>1383</v>
      </c>
    </row>
    <row r="604" spans="1:11" s="70" customFormat="1" ht="25.5">
      <c r="A604" s="4" t="s">
        <v>1037</v>
      </c>
      <c r="B604" s="5" t="s">
        <v>385</v>
      </c>
      <c r="C604" s="5" t="s">
        <v>489</v>
      </c>
      <c r="D604" s="7" t="s">
        <v>11</v>
      </c>
      <c r="E604" s="6">
        <v>25000</v>
      </c>
      <c r="F604" s="6"/>
      <c r="G604" s="6">
        <v>760</v>
      </c>
      <c r="H604" s="6">
        <v>717.5</v>
      </c>
      <c r="I604" s="6">
        <v>25</v>
      </c>
      <c r="J604" s="23">
        <v>23497.5</v>
      </c>
      <c r="K604" s="11" t="s">
        <v>1382</v>
      </c>
    </row>
    <row r="605" spans="1:11" s="70" customFormat="1" ht="25.5">
      <c r="A605" s="4" t="s">
        <v>1040</v>
      </c>
      <c r="B605" s="5" t="s">
        <v>347</v>
      </c>
      <c r="C605" s="5" t="s">
        <v>489</v>
      </c>
      <c r="D605" s="7" t="s">
        <v>1741</v>
      </c>
      <c r="E605" s="6">
        <v>25000</v>
      </c>
      <c r="F605" s="6"/>
      <c r="G605" s="6">
        <v>760</v>
      </c>
      <c r="H605" s="6">
        <v>717.5</v>
      </c>
      <c r="I605" s="6">
        <v>25</v>
      </c>
      <c r="J605" s="23">
        <v>23497.5</v>
      </c>
      <c r="K605" s="11" t="s">
        <v>1383</v>
      </c>
    </row>
    <row r="606" spans="1:11" s="70" customFormat="1" ht="25.5">
      <c r="A606" s="4" t="s">
        <v>2787</v>
      </c>
      <c r="B606" s="5" t="s">
        <v>10</v>
      </c>
      <c r="C606" s="5" t="s">
        <v>489</v>
      </c>
      <c r="D606" s="7" t="s">
        <v>1741</v>
      </c>
      <c r="E606" s="6">
        <v>25000</v>
      </c>
      <c r="F606" s="6"/>
      <c r="G606" s="6">
        <v>760</v>
      </c>
      <c r="H606" s="6">
        <v>717.5</v>
      </c>
      <c r="I606" s="6">
        <v>25</v>
      </c>
      <c r="J606" s="23">
        <v>23497.5</v>
      </c>
      <c r="K606" s="11" t="s">
        <v>1383</v>
      </c>
    </row>
    <row r="607" spans="1:11" s="70" customFormat="1" ht="25.5">
      <c r="A607" s="9" t="s">
        <v>1042</v>
      </c>
      <c r="B607" s="5" t="s">
        <v>1043</v>
      </c>
      <c r="C607" s="5" t="s">
        <v>489</v>
      </c>
      <c r="D607" s="7" t="s">
        <v>1741</v>
      </c>
      <c r="E607" s="6">
        <v>25000</v>
      </c>
      <c r="F607" s="6"/>
      <c r="G607" s="6">
        <v>760</v>
      </c>
      <c r="H607" s="6">
        <v>717.5</v>
      </c>
      <c r="I607" s="6">
        <v>25</v>
      </c>
      <c r="J607" s="23">
        <v>23497.5</v>
      </c>
      <c r="K607" s="10" t="s">
        <v>1382</v>
      </c>
    </row>
    <row r="608" spans="1:11" s="70" customFormat="1" ht="25.5">
      <c r="A608" s="4" t="s">
        <v>539</v>
      </c>
      <c r="B608" s="5" t="s">
        <v>127</v>
      </c>
      <c r="C608" s="5" t="s">
        <v>489</v>
      </c>
      <c r="D608" s="7" t="s">
        <v>1741</v>
      </c>
      <c r="E608" s="6">
        <v>25000</v>
      </c>
      <c r="F608" s="6"/>
      <c r="G608" s="6">
        <v>760</v>
      </c>
      <c r="H608" s="6">
        <v>717.5</v>
      </c>
      <c r="I608" s="6">
        <v>8179.1</v>
      </c>
      <c r="J608" s="23">
        <v>15343.4</v>
      </c>
      <c r="K608" s="11" t="s">
        <v>1382</v>
      </c>
    </row>
    <row r="609" spans="1:11" s="70" customFormat="1" ht="25.5">
      <c r="A609" s="4" t="s">
        <v>1585</v>
      </c>
      <c r="B609" s="5" t="s">
        <v>10</v>
      </c>
      <c r="C609" s="5" t="s">
        <v>489</v>
      </c>
      <c r="D609" s="7" t="s">
        <v>1741</v>
      </c>
      <c r="E609" s="6">
        <v>25000</v>
      </c>
      <c r="F609" s="6"/>
      <c r="G609" s="6">
        <v>760</v>
      </c>
      <c r="H609" s="6">
        <v>717.5</v>
      </c>
      <c r="I609" s="6">
        <v>25</v>
      </c>
      <c r="J609" s="23">
        <v>23497.5</v>
      </c>
      <c r="K609" s="11" t="s">
        <v>1383</v>
      </c>
    </row>
    <row r="610" spans="1:11" s="70" customFormat="1" ht="25.5">
      <c r="A610" s="4" t="s">
        <v>541</v>
      </c>
      <c r="B610" s="5" t="s">
        <v>542</v>
      </c>
      <c r="C610" s="5" t="s">
        <v>489</v>
      </c>
      <c r="D610" s="7" t="s">
        <v>39</v>
      </c>
      <c r="E610" s="6">
        <v>24719.919999999998</v>
      </c>
      <c r="F610" s="6"/>
      <c r="G610" s="6">
        <v>751.49</v>
      </c>
      <c r="H610" s="6">
        <v>709.46</v>
      </c>
      <c r="I610" s="6">
        <v>1587.4499999999971</v>
      </c>
      <c r="J610" s="23">
        <v>21671.52</v>
      </c>
      <c r="K610" s="11" t="s">
        <v>1382</v>
      </c>
    </row>
    <row r="611" spans="1:11" s="70" customFormat="1" ht="25.5">
      <c r="A611" s="4" t="s">
        <v>506</v>
      </c>
      <c r="B611" s="5" t="s">
        <v>396</v>
      </c>
      <c r="C611" s="5" t="s">
        <v>489</v>
      </c>
      <c r="D611" s="7" t="s">
        <v>39</v>
      </c>
      <c r="E611" s="6">
        <v>23577.96</v>
      </c>
      <c r="F611" s="6"/>
      <c r="G611" s="6">
        <v>716.77</v>
      </c>
      <c r="H611" s="6">
        <v>676.69</v>
      </c>
      <c r="I611" s="6">
        <v>1559</v>
      </c>
      <c r="J611" s="23">
        <v>20625.5</v>
      </c>
      <c r="K611" s="11" t="s">
        <v>1382</v>
      </c>
    </row>
    <row r="612" spans="1:11" s="70" customFormat="1" ht="25.5">
      <c r="A612" s="4" t="s">
        <v>532</v>
      </c>
      <c r="B612" s="8" t="s">
        <v>10</v>
      </c>
      <c r="C612" s="7" t="s">
        <v>489</v>
      </c>
      <c r="D612" s="7" t="s">
        <v>1741</v>
      </c>
      <c r="E612" s="21">
        <v>22050</v>
      </c>
      <c r="F612" s="21"/>
      <c r="G612" s="21">
        <v>670.32</v>
      </c>
      <c r="H612" s="21">
        <v>632.84</v>
      </c>
      <c r="I612" s="21">
        <v>25</v>
      </c>
      <c r="J612" s="23">
        <v>20721.84</v>
      </c>
      <c r="K612" s="11" t="s">
        <v>1383</v>
      </c>
    </row>
    <row r="613" spans="1:11" s="70" customFormat="1" ht="25.5">
      <c r="A613" s="4" t="s">
        <v>491</v>
      </c>
      <c r="B613" s="8" t="s">
        <v>492</v>
      </c>
      <c r="C613" s="7" t="s">
        <v>489</v>
      </c>
      <c r="D613" s="7" t="s">
        <v>39</v>
      </c>
      <c r="E613" s="21">
        <v>22000</v>
      </c>
      <c r="F613" s="21"/>
      <c r="G613" s="21">
        <v>668.8</v>
      </c>
      <c r="H613" s="21">
        <v>631.4</v>
      </c>
      <c r="I613" s="21">
        <v>375</v>
      </c>
      <c r="J613" s="23">
        <v>20324.8</v>
      </c>
      <c r="K613" s="11" t="s">
        <v>1382</v>
      </c>
    </row>
    <row r="614" spans="1:11" s="70" customFormat="1" ht="25.5">
      <c r="A614" s="4" t="s">
        <v>526</v>
      </c>
      <c r="B614" s="8" t="s">
        <v>179</v>
      </c>
      <c r="C614" s="7" t="s">
        <v>489</v>
      </c>
      <c r="D614" s="7" t="s">
        <v>11</v>
      </c>
      <c r="E614" s="21">
        <v>22000</v>
      </c>
      <c r="F614" s="21"/>
      <c r="G614" s="21">
        <v>668.8</v>
      </c>
      <c r="H614" s="21">
        <v>631.4</v>
      </c>
      <c r="I614" s="21">
        <v>325</v>
      </c>
      <c r="J614" s="23">
        <v>20374.8</v>
      </c>
      <c r="K614" s="11" t="s">
        <v>1383</v>
      </c>
    </row>
    <row r="615" spans="1:11" s="70" customFormat="1" ht="25.5">
      <c r="A615" s="4" t="s">
        <v>1034</v>
      </c>
      <c r="B615" s="5" t="s">
        <v>8</v>
      </c>
      <c r="C615" s="5" t="s">
        <v>489</v>
      </c>
      <c r="D615" s="7" t="s">
        <v>1741</v>
      </c>
      <c r="E615" s="6">
        <v>20000</v>
      </c>
      <c r="F615" s="6"/>
      <c r="G615" s="6">
        <v>608</v>
      </c>
      <c r="H615" s="6">
        <v>574</v>
      </c>
      <c r="I615" s="6">
        <v>25</v>
      </c>
      <c r="J615" s="23">
        <v>18793</v>
      </c>
      <c r="K615" s="11" t="s">
        <v>1383</v>
      </c>
    </row>
    <row r="616" spans="1:11" s="70" customFormat="1" ht="25.5">
      <c r="A616" s="4" t="s">
        <v>1035</v>
      </c>
      <c r="B616" s="5" t="s">
        <v>127</v>
      </c>
      <c r="C616" s="5" t="s">
        <v>489</v>
      </c>
      <c r="D616" s="7" t="s">
        <v>1741</v>
      </c>
      <c r="E616" s="6">
        <v>20000</v>
      </c>
      <c r="F616" s="6"/>
      <c r="G616" s="6">
        <v>608</v>
      </c>
      <c r="H616" s="6">
        <v>574</v>
      </c>
      <c r="I616" s="6">
        <v>25</v>
      </c>
      <c r="J616" s="23">
        <v>18793</v>
      </c>
      <c r="K616" s="11" t="s">
        <v>1382</v>
      </c>
    </row>
    <row r="617" spans="1:11" s="70" customFormat="1" ht="25.5">
      <c r="A617" s="4" t="s">
        <v>1036</v>
      </c>
      <c r="B617" s="8" t="s">
        <v>27</v>
      </c>
      <c r="C617" s="7" t="s">
        <v>489</v>
      </c>
      <c r="D617" s="7" t="s">
        <v>1741</v>
      </c>
      <c r="E617" s="21">
        <v>20000</v>
      </c>
      <c r="F617" s="21"/>
      <c r="G617" s="21">
        <v>608</v>
      </c>
      <c r="H617" s="21">
        <v>574</v>
      </c>
      <c r="I617" s="21">
        <v>25</v>
      </c>
      <c r="J617" s="23">
        <v>18793</v>
      </c>
      <c r="K617" s="11" t="s">
        <v>1382</v>
      </c>
    </row>
    <row r="618" spans="1:11" s="70" customFormat="1" ht="25.5">
      <c r="A618" s="4" t="s">
        <v>1038</v>
      </c>
      <c r="B618" s="5" t="s">
        <v>27</v>
      </c>
      <c r="C618" s="5" t="s">
        <v>489</v>
      </c>
      <c r="D618" s="7" t="s">
        <v>1741</v>
      </c>
      <c r="E618" s="21">
        <v>20000</v>
      </c>
      <c r="F618" s="21"/>
      <c r="G618" s="21">
        <v>608</v>
      </c>
      <c r="H618" s="21">
        <v>574</v>
      </c>
      <c r="I618" s="21">
        <v>25</v>
      </c>
      <c r="J618" s="23">
        <v>18793</v>
      </c>
      <c r="K618" s="11" t="s">
        <v>1382</v>
      </c>
    </row>
    <row r="619" spans="1:11" s="70" customFormat="1" ht="25.5">
      <c r="A619" s="4" t="s">
        <v>1395</v>
      </c>
      <c r="B619" s="5" t="s">
        <v>27</v>
      </c>
      <c r="C619" s="5" t="s">
        <v>489</v>
      </c>
      <c r="D619" s="7" t="s">
        <v>1741</v>
      </c>
      <c r="E619" s="6">
        <v>20000</v>
      </c>
      <c r="F619" s="6"/>
      <c r="G619" s="6">
        <v>608</v>
      </c>
      <c r="H619" s="6">
        <v>574</v>
      </c>
      <c r="I619" s="6">
        <v>25</v>
      </c>
      <c r="J619" s="23">
        <v>18793</v>
      </c>
      <c r="K619" s="11" t="s">
        <v>1382</v>
      </c>
    </row>
    <row r="620" spans="1:11" s="70" customFormat="1" ht="25.5">
      <c r="A620" s="4" t="s">
        <v>1041</v>
      </c>
      <c r="B620" s="5" t="s">
        <v>8</v>
      </c>
      <c r="C620" s="5" t="s">
        <v>489</v>
      </c>
      <c r="D620" s="7" t="s">
        <v>1741</v>
      </c>
      <c r="E620" s="6">
        <v>20000</v>
      </c>
      <c r="F620" s="6"/>
      <c r="G620" s="6">
        <v>608</v>
      </c>
      <c r="H620" s="6">
        <v>574</v>
      </c>
      <c r="I620" s="6">
        <v>25</v>
      </c>
      <c r="J620" s="23">
        <v>18793</v>
      </c>
      <c r="K620" s="11" t="s">
        <v>1383</v>
      </c>
    </row>
    <row r="621" spans="1:11" s="70" customFormat="1" ht="25.5">
      <c r="A621" s="4" t="s">
        <v>1044</v>
      </c>
      <c r="B621" s="8" t="s">
        <v>127</v>
      </c>
      <c r="C621" s="7" t="s">
        <v>489</v>
      </c>
      <c r="D621" s="7" t="s">
        <v>1741</v>
      </c>
      <c r="E621" s="21">
        <v>20000</v>
      </c>
      <c r="F621" s="21"/>
      <c r="G621" s="21">
        <v>608</v>
      </c>
      <c r="H621" s="21">
        <v>574</v>
      </c>
      <c r="I621" s="21">
        <v>25</v>
      </c>
      <c r="J621" s="23">
        <v>18793</v>
      </c>
      <c r="K621" s="11" t="s">
        <v>1382</v>
      </c>
    </row>
    <row r="622" spans="1:11" ht="25.5">
      <c r="A622" s="4" t="s">
        <v>1045</v>
      </c>
      <c r="B622" s="8" t="s">
        <v>206</v>
      </c>
      <c r="C622" s="7" t="s">
        <v>489</v>
      </c>
      <c r="D622" s="7" t="s">
        <v>11</v>
      </c>
      <c r="E622" s="21">
        <v>20000</v>
      </c>
      <c r="F622" s="21"/>
      <c r="G622" s="21">
        <v>608</v>
      </c>
      <c r="H622" s="21">
        <v>574</v>
      </c>
      <c r="I622" s="21">
        <v>25</v>
      </c>
      <c r="J622" s="23">
        <v>18793</v>
      </c>
      <c r="K622" s="11" t="s">
        <v>1383</v>
      </c>
    </row>
    <row r="623" spans="1:11" ht="25.5">
      <c r="A623" s="4" t="s">
        <v>1396</v>
      </c>
      <c r="B623" s="5" t="s">
        <v>27</v>
      </c>
      <c r="C623" s="5" t="s">
        <v>489</v>
      </c>
      <c r="D623" s="7" t="s">
        <v>1741</v>
      </c>
      <c r="E623" s="21">
        <v>20000</v>
      </c>
      <c r="F623" s="21"/>
      <c r="G623" s="21">
        <v>608</v>
      </c>
      <c r="H623" s="21">
        <v>574</v>
      </c>
      <c r="I623" s="21">
        <v>25</v>
      </c>
      <c r="J623" s="23">
        <v>18793</v>
      </c>
      <c r="K623" s="11" t="s">
        <v>1382</v>
      </c>
    </row>
    <row r="624" spans="1:11" ht="25.5">
      <c r="A624" s="4" t="s">
        <v>1553</v>
      </c>
      <c r="B624" s="5" t="s">
        <v>27</v>
      </c>
      <c r="C624" s="5" t="s">
        <v>489</v>
      </c>
      <c r="D624" s="7" t="s">
        <v>1741</v>
      </c>
      <c r="E624" s="6">
        <v>16500</v>
      </c>
      <c r="F624" s="6"/>
      <c r="G624" s="6">
        <v>501.6</v>
      </c>
      <c r="H624" s="6">
        <v>473.55</v>
      </c>
      <c r="I624" s="6">
        <v>25</v>
      </c>
      <c r="J624" s="23">
        <v>15499.85</v>
      </c>
      <c r="K624" s="11" t="s">
        <v>1382</v>
      </c>
    </row>
    <row r="625" spans="1:11" ht="25.5">
      <c r="A625" s="4" t="s">
        <v>515</v>
      </c>
      <c r="B625" s="5" t="s">
        <v>27</v>
      </c>
      <c r="C625" s="5" t="s">
        <v>489</v>
      </c>
      <c r="D625" s="7" t="s">
        <v>1741</v>
      </c>
      <c r="E625" s="6">
        <v>16500</v>
      </c>
      <c r="F625" s="6"/>
      <c r="G625" s="6">
        <v>501.6</v>
      </c>
      <c r="H625" s="6">
        <v>473.55</v>
      </c>
      <c r="I625" s="6">
        <v>6530.7900000000009</v>
      </c>
      <c r="J625" s="23">
        <v>8994.06</v>
      </c>
      <c r="K625" s="11" t="s">
        <v>1382</v>
      </c>
    </row>
    <row r="626" spans="1:11" ht="25.5">
      <c r="A626" s="4" t="s">
        <v>1536</v>
      </c>
      <c r="B626" s="5" t="s">
        <v>27</v>
      </c>
      <c r="C626" s="5" t="s">
        <v>489</v>
      </c>
      <c r="D626" s="7" t="s">
        <v>1741</v>
      </c>
      <c r="E626" s="6">
        <v>16500</v>
      </c>
      <c r="F626" s="6"/>
      <c r="G626" s="6">
        <v>501.6</v>
      </c>
      <c r="H626" s="6">
        <v>473.55</v>
      </c>
      <c r="I626" s="6">
        <v>9331</v>
      </c>
      <c r="J626" s="23">
        <v>6193.85</v>
      </c>
      <c r="K626" s="11" t="s">
        <v>1382</v>
      </c>
    </row>
    <row r="627" spans="1:11" ht="25.5">
      <c r="A627" s="4" t="s">
        <v>1566</v>
      </c>
      <c r="B627" s="5" t="s">
        <v>27</v>
      </c>
      <c r="C627" s="5" t="s">
        <v>489</v>
      </c>
      <c r="D627" s="7" t="s">
        <v>1741</v>
      </c>
      <c r="E627" s="6">
        <v>16500</v>
      </c>
      <c r="F627" s="6"/>
      <c r="G627" s="6">
        <v>501.6</v>
      </c>
      <c r="H627" s="6">
        <v>473.55</v>
      </c>
      <c r="I627" s="6">
        <v>25</v>
      </c>
      <c r="J627" s="23">
        <v>15499.85</v>
      </c>
      <c r="K627" s="11" t="s">
        <v>1382</v>
      </c>
    </row>
    <row r="628" spans="1:11" ht="25.5">
      <c r="A628" s="4" t="s">
        <v>1545</v>
      </c>
      <c r="B628" s="5" t="s">
        <v>27</v>
      </c>
      <c r="C628" s="5" t="s">
        <v>489</v>
      </c>
      <c r="D628" s="7" t="s">
        <v>1741</v>
      </c>
      <c r="E628" s="6">
        <v>16500</v>
      </c>
      <c r="F628" s="6"/>
      <c r="G628" s="6">
        <v>501.6</v>
      </c>
      <c r="H628" s="6">
        <v>473.55</v>
      </c>
      <c r="I628" s="6">
        <v>5571</v>
      </c>
      <c r="J628" s="23">
        <v>9953.85</v>
      </c>
      <c r="K628" s="11" t="s">
        <v>1382</v>
      </c>
    </row>
    <row r="629" spans="1:11" ht="25.5">
      <c r="A629" s="4" t="s">
        <v>1567</v>
      </c>
      <c r="B629" s="5" t="s">
        <v>27</v>
      </c>
      <c r="C629" s="5" t="s">
        <v>489</v>
      </c>
      <c r="D629" s="7" t="s">
        <v>1741</v>
      </c>
      <c r="E629" s="6">
        <v>16500</v>
      </c>
      <c r="F629" s="6"/>
      <c r="G629" s="6">
        <v>501.6</v>
      </c>
      <c r="H629" s="6">
        <v>473.55</v>
      </c>
      <c r="I629" s="6">
        <v>25</v>
      </c>
      <c r="J629" s="23">
        <v>15499.85</v>
      </c>
      <c r="K629" s="11" t="s">
        <v>1382</v>
      </c>
    </row>
    <row r="630" spans="1:11" ht="25.5">
      <c r="A630" s="4" t="s">
        <v>534</v>
      </c>
      <c r="B630" s="5" t="s">
        <v>535</v>
      </c>
      <c r="C630" s="5" t="s">
        <v>489</v>
      </c>
      <c r="D630" s="7" t="s">
        <v>11</v>
      </c>
      <c r="E630" s="6">
        <v>16500</v>
      </c>
      <c r="F630" s="6"/>
      <c r="G630" s="6">
        <v>501.6</v>
      </c>
      <c r="H630" s="6">
        <v>473.55</v>
      </c>
      <c r="I630" s="6">
        <v>616</v>
      </c>
      <c r="J630" s="23">
        <v>14908.85</v>
      </c>
      <c r="K630" s="11" t="s">
        <v>1382</v>
      </c>
    </row>
    <row r="631" spans="1:11" ht="25.5">
      <c r="A631" s="4" t="s">
        <v>523</v>
      </c>
      <c r="B631" s="5" t="s">
        <v>27</v>
      </c>
      <c r="C631" s="5" t="s">
        <v>489</v>
      </c>
      <c r="D631" s="7" t="s">
        <v>1741</v>
      </c>
      <c r="E631" s="6">
        <v>15000</v>
      </c>
      <c r="F631" s="6"/>
      <c r="G631" s="6">
        <v>456</v>
      </c>
      <c r="H631" s="6">
        <v>430.5</v>
      </c>
      <c r="I631" s="6">
        <v>7620.65</v>
      </c>
      <c r="J631" s="23">
        <v>6492.85</v>
      </c>
      <c r="K631" s="11" t="s">
        <v>1382</v>
      </c>
    </row>
    <row r="632" spans="1:11" ht="25.5">
      <c r="A632" s="4" t="s">
        <v>533</v>
      </c>
      <c r="B632" s="5" t="s">
        <v>27</v>
      </c>
      <c r="C632" s="5" t="s">
        <v>489</v>
      </c>
      <c r="D632" s="7" t="s">
        <v>39</v>
      </c>
      <c r="E632" s="21">
        <v>15000</v>
      </c>
      <c r="F632" s="21"/>
      <c r="G632" s="21">
        <v>456</v>
      </c>
      <c r="H632" s="21">
        <v>430.5</v>
      </c>
      <c r="I632" s="21">
        <v>8520.66</v>
      </c>
      <c r="J632" s="23">
        <v>5592.84</v>
      </c>
      <c r="K632" s="11" t="s">
        <v>1382</v>
      </c>
    </row>
    <row r="633" spans="1:11" ht="25.5">
      <c r="A633" s="4" t="s">
        <v>540</v>
      </c>
      <c r="B633" s="5" t="s">
        <v>514</v>
      </c>
      <c r="C633" s="5" t="s">
        <v>489</v>
      </c>
      <c r="D633" s="7" t="s">
        <v>11</v>
      </c>
      <c r="E633" s="6">
        <v>12650</v>
      </c>
      <c r="F633" s="6"/>
      <c r="G633" s="6">
        <v>384.56</v>
      </c>
      <c r="H633" s="6">
        <v>363.06</v>
      </c>
      <c r="I633" s="6">
        <v>571.00000000000182</v>
      </c>
      <c r="J633" s="23">
        <v>11331.38</v>
      </c>
      <c r="K633" s="11" t="s">
        <v>1382</v>
      </c>
    </row>
    <row r="634" spans="1:11" ht="25.5">
      <c r="A634" s="4" t="s">
        <v>490</v>
      </c>
      <c r="B634" s="5" t="s">
        <v>27</v>
      </c>
      <c r="C634" s="5" t="s">
        <v>489</v>
      </c>
      <c r="D634" s="7" t="s">
        <v>1741</v>
      </c>
      <c r="E634" s="21">
        <v>11000</v>
      </c>
      <c r="F634" s="21"/>
      <c r="G634" s="21">
        <v>334.4</v>
      </c>
      <c r="H634" s="21">
        <v>315.7</v>
      </c>
      <c r="I634" s="21">
        <v>25</v>
      </c>
      <c r="J634" s="23">
        <v>10324.9</v>
      </c>
      <c r="K634" s="11" t="s">
        <v>1382</v>
      </c>
    </row>
    <row r="635" spans="1:11" ht="25.5">
      <c r="A635" s="4" t="s">
        <v>494</v>
      </c>
      <c r="B635" s="5" t="s">
        <v>27</v>
      </c>
      <c r="C635" s="5" t="s">
        <v>489</v>
      </c>
      <c r="D635" s="7" t="s">
        <v>39</v>
      </c>
      <c r="E635" s="6">
        <v>11000</v>
      </c>
      <c r="F635" s="6"/>
      <c r="G635" s="6">
        <v>334.4</v>
      </c>
      <c r="H635" s="6">
        <v>315.7</v>
      </c>
      <c r="I635" s="6">
        <v>375</v>
      </c>
      <c r="J635" s="23">
        <v>9974.9</v>
      </c>
      <c r="K635" s="11" t="s">
        <v>1382</v>
      </c>
    </row>
    <row r="636" spans="1:11" ht="25.5">
      <c r="A636" s="4" t="s">
        <v>496</v>
      </c>
      <c r="B636" s="8" t="s">
        <v>497</v>
      </c>
      <c r="C636" s="8" t="s">
        <v>489</v>
      </c>
      <c r="D636" s="7" t="s">
        <v>39</v>
      </c>
      <c r="E636" s="21">
        <v>11000</v>
      </c>
      <c r="F636" s="21"/>
      <c r="G636" s="21">
        <v>334.4</v>
      </c>
      <c r="H636" s="21">
        <v>315.7</v>
      </c>
      <c r="I636" s="21">
        <v>8216.74</v>
      </c>
      <c r="J636" s="23">
        <v>2133.16</v>
      </c>
      <c r="K636" s="11" t="s">
        <v>1382</v>
      </c>
    </row>
    <row r="637" spans="1:11" ht="25.5">
      <c r="A637" s="4" t="s">
        <v>502</v>
      </c>
      <c r="B637" s="5" t="s">
        <v>402</v>
      </c>
      <c r="C637" s="5" t="s">
        <v>489</v>
      </c>
      <c r="D637" s="7" t="s">
        <v>39</v>
      </c>
      <c r="E637" s="6">
        <v>11000</v>
      </c>
      <c r="F637" s="6"/>
      <c r="G637" s="6">
        <v>334.4</v>
      </c>
      <c r="H637" s="6">
        <v>315.7</v>
      </c>
      <c r="I637" s="6">
        <v>8300.84</v>
      </c>
      <c r="J637" s="23">
        <v>2049.06</v>
      </c>
      <c r="K637" s="11" t="s">
        <v>1382</v>
      </c>
    </row>
    <row r="638" spans="1:11" ht="25.5">
      <c r="A638" s="4" t="s">
        <v>505</v>
      </c>
      <c r="B638" s="5" t="s">
        <v>27</v>
      </c>
      <c r="C638" s="5" t="s">
        <v>489</v>
      </c>
      <c r="D638" s="7" t="s">
        <v>1741</v>
      </c>
      <c r="E638" s="6">
        <v>11000</v>
      </c>
      <c r="F638" s="6"/>
      <c r="G638" s="6">
        <v>334.4</v>
      </c>
      <c r="H638" s="6">
        <v>315.7</v>
      </c>
      <c r="I638" s="6">
        <v>25</v>
      </c>
      <c r="J638" s="23">
        <v>10324.9</v>
      </c>
      <c r="K638" s="11" t="s">
        <v>1382</v>
      </c>
    </row>
    <row r="639" spans="1:11" ht="25.5">
      <c r="A639" s="4" t="s">
        <v>508</v>
      </c>
      <c r="B639" s="5" t="s">
        <v>95</v>
      </c>
      <c r="C639" s="5" t="s">
        <v>489</v>
      </c>
      <c r="D639" s="7" t="s">
        <v>1741</v>
      </c>
      <c r="E639" s="6">
        <v>11000</v>
      </c>
      <c r="F639" s="6"/>
      <c r="G639" s="6">
        <v>334.4</v>
      </c>
      <c r="H639" s="6">
        <v>315.7</v>
      </c>
      <c r="I639" s="6">
        <v>8094.76</v>
      </c>
      <c r="J639" s="23">
        <v>2255.14</v>
      </c>
      <c r="K639" s="11" t="s">
        <v>1382</v>
      </c>
    </row>
    <row r="640" spans="1:11" ht="25.5">
      <c r="A640" s="4" t="s">
        <v>509</v>
      </c>
      <c r="B640" s="8" t="s">
        <v>402</v>
      </c>
      <c r="C640" s="7" t="s">
        <v>489</v>
      </c>
      <c r="D640" s="7" t="s">
        <v>1741</v>
      </c>
      <c r="E640" s="21">
        <v>11000</v>
      </c>
      <c r="F640" s="21"/>
      <c r="G640" s="21">
        <v>334.4</v>
      </c>
      <c r="H640" s="21">
        <v>315.7</v>
      </c>
      <c r="I640" s="21">
        <v>8209.25</v>
      </c>
      <c r="J640" s="23">
        <v>2140.65</v>
      </c>
      <c r="K640" s="11" t="s">
        <v>1382</v>
      </c>
    </row>
    <row r="641" spans="1:11" ht="25.5">
      <c r="A641" s="4" t="s">
        <v>510</v>
      </c>
      <c r="B641" s="8" t="s">
        <v>95</v>
      </c>
      <c r="C641" s="7" t="s">
        <v>489</v>
      </c>
      <c r="D641" s="7" t="s">
        <v>1741</v>
      </c>
      <c r="E641" s="21">
        <v>11000</v>
      </c>
      <c r="F641" s="21"/>
      <c r="G641" s="21">
        <v>334.4</v>
      </c>
      <c r="H641" s="21">
        <v>315.7</v>
      </c>
      <c r="I641" s="21">
        <v>8284.92</v>
      </c>
      <c r="J641" s="23">
        <v>2064.98</v>
      </c>
      <c r="K641" s="11" t="s">
        <v>1382</v>
      </c>
    </row>
    <row r="642" spans="1:11" ht="25.5">
      <c r="A642" s="4" t="s">
        <v>513</v>
      </c>
      <c r="B642" s="8" t="s">
        <v>27</v>
      </c>
      <c r="C642" s="7" t="s">
        <v>489</v>
      </c>
      <c r="D642" s="7" t="s">
        <v>1741</v>
      </c>
      <c r="E642" s="21">
        <v>11000</v>
      </c>
      <c r="F642" s="21"/>
      <c r="G642" s="21">
        <v>334.4</v>
      </c>
      <c r="H642" s="21">
        <v>315.7</v>
      </c>
      <c r="I642" s="21">
        <v>8257.5399999999991</v>
      </c>
      <c r="J642" s="23">
        <v>2092.36</v>
      </c>
      <c r="K642" s="11" t="s">
        <v>1382</v>
      </c>
    </row>
    <row r="643" spans="1:11" ht="25.5">
      <c r="A643" s="4" t="s">
        <v>307</v>
      </c>
      <c r="B643" s="8" t="s">
        <v>27</v>
      </c>
      <c r="C643" s="7" t="s">
        <v>489</v>
      </c>
      <c r="D643" s="7" t="s">
        <v>1741</v>
      </c>
      <c r="E643" s="21">
        <v>11000</v>
      </c>
      <c r="F643" s="21"/>
      <c r="G643" s="21">
        <v>334.4</v>
      </c>
      <c r="H643" s="21">
        <v>315.7</v>
      </c>
      <c r="I643" s="21">
        <v>25</v>
      </c>
      <c r="J643" s="23">
        <v>10324.9</v>
      </c>
      <c r="K643" s="11" t="s">
        <v>1382</v>
      </c>
    </row>
    <row r="644" spans="1:11" ht="25.5">
      <c r="A644" s="4" t="s">
        <v>519</v>
      </c>
      <c r="B644" s="8" t="s">
        <v>27</v>
      </c>
      <c r="C644" s="7" t="s">
        <v>489</v>
      </c>
      <c r="D644" s="7" t="s">
        <v>1741</v>
      </c>
      <c r="E644" s="21">
        <v>11000</v>
      </c>
      <c r="F644" s="21"/>
      <c r="G644" s="21">
        <v>334.4</v>
      </c>
      <c r="H644" s="21">
        <v>315.7</v>
      </c>
      <c r="I644" s="21">
        <v>3268.8799999999992</v>
      </c>
      <c r="J644" s="23">
        <v>7081.02</v>
      </c>
      <c r="K644" s="11" t="s">
        <v>1382</v>
      </c>
    </row>
    <row r="645" spans="1:11" ht="25.5">
      <c r="A645" s="4" t="s">
        <v>521</v>
      </c>
      <c r="B645" s="8" t="s">
        <v>392</v>
      </c>
      <c r="C645" s="8" t="s">
        <v>489</v>
      </c>
      <c r="D645" s="7" t="s">
        <v>39</v>
      </c>
      <c r="E645" s="21">
        <v>11000</v>
      </c>
      <c r="F645" s="21"/>
      <c r="G645" s="21">
        <v>334.4</v>
      </c>
      <c r="H645" s="21">
        <v>315.7</v>
      </c>
      <c r="I645" s="21">
        <v>375</v>
      </c>
      <c r="J645" s="23">
        <v>9974.9</v>
      </c>
      <c r="K645" s="11" t="s">
        <v>1382</v>
      </c>
    </row>
    <row r="646" spans="1:11" ht="25.5">
      <c r="A646" s="4" t="s">
        <v>522</v>
      </c>
      <c r="B646" s="5" t="s">
        <v>8</v>
      </c>
      <c r="C646" s="5" t="s">
        <v>489</v>
      </c>
      <c r="D646" s="7" t="s">
        <v>1741</v>
      </c>
      <c r="E646" s="6">
        <v>11000</v>
      </c>
      <c r="F646" s="6"/>
      <c r="G646" s="6">
        <v>334.4</v>
      </c>
      <c r="H646" s="6">
        <v>315.7</v>
      </c>
      <c r="I646" s="6">
        <v>6039.8399999999992</v>
      </c>
      <c r="J646" s="23">
        <v>4310.0600000000004</v>
      </c>
      <c r="K646" s="11" t="s">
        <v>1383</v>
      </c>
    </row>
    <row r="647" spans="1:11" ht="25.5">
      <c r="A647" s="4" t="s">
        <v>528</v>
      </c>
      <c r="B647" s="5" t="s">
        <v>8</v>
      </c>
      <c r="C647" s="5" t="s">
        <v>489</v>
      </c>
      <c r="D647" s="7" t="s">
        <v>1741</v>
      </c>
      <c r="E647" s="6">
        <v>11000</v>
      </c>
      <c r="F647" s="6"/>
      <c r="G647" s="6">
        <v>334.4</v>
      </c>
      <c r="H647" s="6">
        <v>315.7</v>
      </c>
      <c r="I647" s="6">
        <v>6316.2699999999995</v>
      </c>
      <c r="J647" s="23">
        <v>4033.63</v>
      </c>
      <c r="K647" s="11" t="s">
        <v>1383</v>
      </c>
    </row>
    <row r="648" spans="1:11" ht="25.5">
      <c r="A648" s="4" t="s">
        <v>529</v>
      </c>
      <c r="B648" s="5" t="s">
        <v>27</v>
      </c>
      <c r="C648" s="5" t="s">
        <v>489</v>
      </c>
      <c r="D648" s="7" t="s">
        <v>39</v>
      </c>
      <c r="E648" s="6">
        <v>11000</v>
      </c>
      <c r="F648" s="6"/>
      <c r="G648" s="6">
        <v>334.4</v>
      </c>
      <c r="H648" s="6">
        <v>315.7</v>
      </c>
      <c r="I648" s="6">
        <v>7637.0499999999993</v>
      </c>
      <c r="J648" s="23">
        <v>2712.85</v>
      </c>
      <c r="K648" s="11" t="s">
        <v>1382</v>
      </c>
    </row>
    <row r="649" spans="1:11" ht="25.5">
      <c r="A649" s="4" t="s">
        <v>531</v>
      </c>
      <c r="B649" s="5" t="s">
        <v>27</v>
      </c>
      <c r="C649" s="5" t="s">
        <v>489</v>
      </c>
      <c r="D649" s="7" t="s">
        <v>39</v>
      </c>
      <c r="E649" s="21">
        <v>11000</v>
      </c>
      <c r="F649" s="21"/>
      <c r="G649" s="21">
        <v>334.4</v>
      </c>
      <c r="H649" s="21">
        <v>315.7</v>
      </c>
      <c r="I649" s="21">
        <v>375</v>
      </c>
      <c r="J649" s="23">
        <v>9974.9</v>
      </c>
      <c r="K649" s="11" t="s">
        <v>1382</v>
      </c>
    </row>
    <row r="650" spans="1:11" ht="25.5">
      <c r="A650" s="4" t="s">
        <v>536</v>
      </c>
      <c r="B650" s="8" t="s">
        <v>383</v>
      </c>
      <c r="C650" s="7" t="s">
        <v>489</v>
      </c>
      <c r="D650" s="7" t="s">
        <v>1741</v>
      </c>
      <c r="E650" s="21">
        <v>11000</v>
      </c>
      <c r="F650" s="21"/>
      <c r="G650" s="21">
        <v>334.4</v>
      </c>
      <c r="H650" s="21">
        <v>315.7</v>
      </c>
      <c r="I650" s="21">
        <v>8125.5</v>
      </c>
      <c r="J650" s="23">
        <v>2224.4</v>
      </c>
      <c r="K650" s="11" t="s">
        <v>1382</v>
      </c>
    </row>
    <row r="651" spans="1:11" ht="25.5">
      <c r="A651" s="4" t="s">
        <v>546</v>
      </c>
      <c r="B651" s="5" t="s">
        <v>8</v>
      </c>
      <c r="C651" s="5" t="s">
        <v>489</v>
      </c>
      <c r="D651" s="7" t="s">
        <v>1741</v>
      </c>
      <c r="E651" s="6">
        <v>11000</v>
      </c>
      <c r="F651" s="6"/>
      <c r="G651" s="6">
        <v>334.4</v>
      </c>
      <c r="H651" s="6">
        <v>315.7</v>
      </c>
      <c r="I651" s="6">
        <v>325</v>
      </c>
      <c r="J651" s="23">
        <v>10024.9</v>
      </c>
      <c r="K651" s="11" t="s">
        <v>1383</v>
      </c>
    </row>
    <row r="652" spans="1:11" ht="25.5">
      <c r="A652" s="4" t="s">
        <v>547</v>
      </c>
      <c r="B652" s="8" t="s">
        <v>8</v>
      </c>
      <c r="C652" s="7" t="s">
        <v>489</v>
      </c>
      <c r="D652" s="7" t="s">
        <v>1741</v>
      </c>
      <c r="E652" s="21">
        <v>11000</v>
      </c>
      <c r="F652" s="21"/>
      <c r="G652" s="21">
        <v>334.4</v>
      </c>
      <c r="H652" s="21">
        <v>315.7</v>
      </c>
      <c r="I652" s="21">
        <v>25</v>
      </c>
      <c r="J652" s="23">
        <v>10324.9</v>
      </c>
      <c r="K652" s="11" t="s">
        <v>1382</v>
      </c>
    </row>
    <row r="653" spans="1:11" ht="25.5">
      <c r="A653" s="4" t="s">
        <v>512</v>
      </c>
      <c r="B653" s="5" t="s">
        <v>27</v>
      </c>
      <c r="C653" s="5" t="s">
        <v>489</v>
      </c>
      <c r="D653" s="7" t="s">
        <v>39</v>
      </c>
      <c r="E653" s="6">
        <v>10000</v>
      </c>
      <c r="F653" s="6"/>
      <c r="G653" s="6">
        <v>304</v>
      </c>
      <c r="H653" s="6">
        <v>287</v>
      </c>
      <c r="I653" s="6">
        <v>375</v>
      </c>
      <c r="J653" s="23">
        <v>9034</v>
      </c>
      <c r="K653" s="11" t="s">
        <v>1382</v>
      </c>
    </row>
    <row r="654" spans="1:11">
      <c r="A654" s="4" t="s">
        <v>929</v>
      </c>
      <c r="B654" s="5" t="s">
        <v>59</v>
      </c>
      <c r="C654" s="5" t="s">
        <v>1047</v>
      </c>
      <c r="D654" s="7" t="s">
        <v>11</v>
      </c>
      <c r="E654" s="6">
        <v>180000</v>
      </c>
      <c r="F654" s="6">
        <v>31055.42</v>
      </c>
      <c r="G654" s="6">
        <v>4943.8</v>
      </c>
      <c r="H654" s="6">
        <v>5166</v>
      </c>
      <c r="I654" s="6">
        <v>25.000000000029104</v>
      </c>
      <c r="J654" s="23">
        <v>138809.78</v>
      </c>
      <c r="K654" s="11" t="s">
        <v>1382</v>
      </c>
    </row>
    <row r="655" spans="1:11">
      <c r="A655" s="4" t="s">
        <v>478</v>
      </c>
      <c r="B655" s="5" t="s">
        <v>479</v>
      </c>
      <c r="C655" s="5" t="s">
        <v>1047</v>
      </c>
      <c r="D655" s="7" t="s">
        <v>11</v>
      </c>
      <c r="E655" s="6">
        <v>40000</v>
      </c>
      <c r="F655" s="6">
        <v>442.65</v>
      </c>
      <c r="G655" s="6">
        <v>1216</v>
      </c>
      <c r="H655" s="6">
        <v>1148</v>
      </c>
      <c r="I655" s="6">
        <v>375</v>
      </c>
      <c r="J655" s="23">
        <v>36818.35</v>
      </c>
      <c r="K655" s="11" t="s">
        <v>1382</v>
      </c>
    </row>
    <row r="656" spans="1:11">
      <c r="A656" s="4" t="s">
        <v>480</v>
      </c>
      <c r="B656" s="5" t="s">
        <v>481</v>
      </c>
      <c r="C656" s="5" t="s">
        <v>1047</v>
      </c>
      <c r="D656" s="7" t="s">
        <v>11</v>
      </c>
      <c r="E656" s="21">
        <v>31500</v>
      </c>
      <c r="F656" s="21"/>
      <c r="G656" s="21">
        <v>957.6</v>
      </c>
      <c r="H656" s="21">
        <v>904.05</v>
      </c>
      <c r="I656" s="21">
        <v>9508.2900000000009</v>
      </c>
      <c r="J656" s="23">
        <v>20130.060000000001</v>
      </c>
      <c r="K656" s="11" t="s">
        <v>1382</v>
      </c>
    </row>
    <row r="657" spans="1:11">
      <c r="A657" s="4" t="s">
        <v>485</v>
      </c>
      <c r="B657" s="5" t="s">
        <v>486</v>
      </c>
      <c r="C657" s="5" t="s">
        <v>1047</v>
      </c>
      <c r="D657" s="7" t="s">
        <v>11</v>
      </c>
      <c r="E657" s="6">
        <v>31500</v>
      </c>
      <c r="F657" s="6"/>
      <c r="G657" s="6">
        <v>957.6</v>
      </c>
      <c r="H657" s="6">
        <v>904.05</v>
      </c>
      <c r="I657" s="6">
        <v>1537.4500000000007</v>
      </c>
      <c r="J657" s="23">
        <v>28100.9</v>
      </c>
      <c r="K657" s="11" t="s">
        <v>1382</v>
      </c>
    </row>
    <row r="658" spans="1:11">
      <c r="A658" s="4" t="s">
        <v>1689</v>
      </c>
      <c r="B658" s="8" t="s">
        <v>10</v>
      </c>
      <c r="C658" s="7" t="s">
        <v>1047</v>
      </c>
      <c r="D658" s="7" t="s">
        <v>1741</v>
      </c>
      <c r="E658" s="21">
        <v>30000</v>
      </c>
      <c r="F658" s="21"/>
      <c r="G658" s="21">
        <v>912</v>
      </c>
      <c r="H658" s="21">
        <v>861</v>
      </c>
      <c r="I658" s="21">
        <v>25</v>
      </c>
      <c r="J658" s="23">
        <v>28202</v>
      </c>
      <c r="K658" s="11" t="s">
        <v>1383</v>
      </c>
    </row>
    <row r="659" spans="1:11">
      <c r="A659" s="4" t="s">
        <v>483</v>
      </c>
      <c r="B659" s="5" t="s">
        <v>484</v>
      </c>
      <c r="C659" s="5" t="s">
        <v>1047</v>
      </c>
      <c r="D659" s="7" t="s">
        <v>11</v>
      </c>
      <c r="E659" s="21">
        <v>22000</v>
      </c>
      <c r="F659" s="21"/>
      <c r="G659" s="21">
        <v>668.8</v>
      </c>
      <c r="H659" s="21">
        <v>631.4</v>
      </c>
      <c r="I659" s="21">
        <v>375</v>
      </c>
      <c r="J659" s="23">
        <v>20324.8</v>
      </c>
      <c r="K659" s="11" t="s">
        <v>1382</v>
      </c>
    </row>
    <row r="660" spans="1:11">
      <c r="A660" s="4" t="s">
        <v>487</v>
      </c>
      <c r="B660" s="5" t="s">
        <v>8</v>
      </c>
      <c r="C660" s="5" t="s">
        <v>1047</v>
      </c>
      <c r="D660" s="7" t="s">
        <v>1741</v>
      </c>
      <c r="E660" s="21">
        <v>16500</v>
      </c>
      <c r="F660" s="21"/>
      <c r="G660" s="21">
        <v>501.6</v>
      </c>
      <c r="H660" s="21">
        <v>473.55</v>
      </c>
      <c r="I660" s="21">
        <v>6511.6400000000012</v>
      </c>
      <c r="J660" s="23">
        <v>9013.2099999999991</v>
      </c>
      <c r="K660" s="11" t="s">
        <v>1383</v>
      </c>
    </row>
    <row r="661" spans="1:11" ht="25.5">
      <c r="A661" s="4" t="s">
        <v>1030</v>
      </c>
      <c r="B661" s="5" t="s">
        <v>794</v>
      </c>
      <c r="C661" s="5" t="s">
        <v>815</v>
      </c>
      <c r="D661" s="7" t="s">
        <v>648</v>
      </c>
      <c r="E661" s="21">
        <v>220000</v>
      </c>
      <c r="F661" s="21">
        <v>40768.42</v>
      </c>
      <c r="G661" s="21">
        <v>4943.8</v>
      </c>
      <c r="H661" s="21">
        <v>6314</v>
      </c>
      <c r="I661" s="21">
        <v>25.000000000029104</v>
      </c>
      <c r="J661" s="23">
        <v>167948.78</v>
      </c>
      <c r="K661" s="11" t="s">
        <v>1382</v>
      </c>
    </row>
    <row r="662" spans="1:11">
      <c r="A662" s="4" t="s">
        <v>330</v>
      </c>
      <c r="B662" s="8" t="s">
        <v>292</v>
      </c>
      <c r="C662" s="7" t="s">
        <v>815</v>
      </c>
      <c r="D662" s="7" t="s">
        <v>11</v>
      </c>
      <c r="E662" s="21">
        <v>115000</v>
      </c>
      <c r="F662" s="21">
        <v>15633.74</v>
      </c>
      <c r="G662" s="21">
        <v>3496</v>
      </c>
      <c r="H662" s="21">
        <v>3300.5</v>
      </c>
      <c r="I662" s="21">
        <v>25</v>
      </c>
      <c r="J662" s="23">
        <v>92544.76</v>
      </c>
      <c r="K662" s="11" t="s">
        <v>1383</v>
      </c>
    </row>
    <row r="663" spans="1:11">
      <c r="A663" s="4" t="s">
        <v>649</v>
      </c>
      <c r="B663" s="5" t="s">
        <v>32</v>
      </c>
      <c r="C663" s="5" t="s">
        <v>815</v>
      </c>
      <c r="D663" s="7" t="s">
        <v>39</v>
      </c>
      <c r="E663" s="21">
        <v>115000</v>
      </c>
      <c r="F663" s="21">
        <v>15255.63</v>
      </c>
      <c r="G663" s="21">
        <v>3496</v>
      </c>
      <c r="H663" s="21">
        <v>3300.5</v>
      </c>
      <c r="I663" s="21">
        <v>1537.4499999999971</v>
      </c>
      <c r="J663" s="23">
        <v>91410.42</v>
      </c>
      <c r="K663" s="11" t="s">
        <v>1383</v>
      </c>
    </row>
    <row r="664" spans="1:11">
      <c r="A664" s="4" t="s">
        <v>944</v>
      </c>
      <c r="B664" s="5" t="s">
        <v>192</v>
      </c>
      <c r="C664" s="5" t="s">
        <v>815</v>
      </c>
      <c r="D664" s="7" t="s">
        <v>11</v>
      </c>
      <c r="E664" s="21">
        <v>35000</v>
      </c>
      <c r="F664" s="21"/>
      <c r="G664" s="21">
        <v>1064</v>
      </c>
      <c r="H664" s="21">
        <v>1004.5</v>
      </c>
      <c r="I664" s="21">
        <v>25</v>
      </c>
      <c r="J664" s="23">
        <v>32906.5</v>
      </c>
      <c r="K664" s="11" t="s">
        <v>1383</v>
      </c>
    </row>
    <row r="665" spans="1:11">
      <c r="A665" s="4" t="s">
        <v>1074</v>
      </c>
      <c r="B665" s="5" t="s">
        <v>360</v>
      </c>
      <c r="C665" s="5" t="s">
        <v>815</v>
      </c>
      <c r="D665" s="7" t="s">
        <v>11</v>
      </c>
      <c r="E665" s="21">
        <v>35000</v>
      </c>
      <c r="F665" s="21"/>
      <c r="G665" s="21">
        <v>1064</v>
      </c>
      <c r="H665" s="21">
        <v>1004.5</v>
      </c>
      <c r="I665" s="21">
        <v>25</v>
      </c>
      <c r="J665" s="23">
        <v>32906.5</v>
      </c>
      <c r="K665" s="11" t="s">
        <v>1382</v>
      </c>
    </row>
    <row r="666" spans="1:11">
      <c r="A666" s="4" t="s">
        <v>887</v>
      </c>
      <c r="B666" s="5" t="s">
        <v>10</v>
      </c>
      <c r="C666" s="5" t="s">
        <v>815</v>
      </c>
      <c r="D666" s="7" t="s">
        <v>1741</v>
      </c>
      <c r="E666" s="21">
        <v>35000</v>
      </c>
      <c r="F666" s="21"/>
      <c r="G666" s="21">
        <v>1064</v>
      </c>
      <c r="H666" s="21">
        <v>1004.5</v>
      </c>
      <c r="I666" s="21">
        <v>2121</v>
      </c>
      <c r="J666" s="23">
        <v>30810.5</v>
      </c>
      <c r="K666" s="11" t="s">
        <v>1383</v>
      </c>
    </row>
    <row r="667" spans="1:11">
      <c r="A667" s="4" t="s">
        <v>1067</v>
      </c>
      <c r="B667" s="5" t="s">
        <v>973</v>
      </c>
      <c r="C667" s="5" t="s">
        <v>815</v>
      </c>
      <c r="D667" s="7" t="s">
        <v>11</v>
      </c>
      <c r="E667" s="6">
        <v>30000</v>
      </c>
      <c r="F667" s="6"/>
      <c r="G667" s="6">
        <v>912</v>
      </c>
      <c r="H667" s="6">
        <v>861</v>
      </c>
      <c r="I667" s="6">
        <v>25</v>
      </c>
      <c r="J667" s="23">
        <v>28202</v>
      </c>
      <c r="K667" s="11" t="s">
        <v>1382</v>
      </c>
    </row>
    <row r="668" spans="1:11">
      <c r="A668" s="4" t="s">
        <v>461</v>
      </c>
      <c r="B668" s="5" t="s">
        <v>8</v>
      </c>
      <c r="C668" s="5" t="s">
        <v>815</v>
      </c>
      <c r="D668" s="7" t="s">
        <v>39</v>
      </c>
      <c r="E668" s="6">
        <v>17000</v>
      </c>
      <c r="F668" s="6"/>
      <c r="G668" s="6">
        <v>516.79999999999995</v>
      </c>
      <c r="H668" s="6">
        <v>487.9</v>
      </c>
      <c r="I668" s="6">
        <v>12124.890000000001</v>
      </c>
      <c r="J668" s="23">
        <v>3870.41</v>
      </c>
      <c r="K668" s="10" t="s">
        <v>1383</v>
      </c>
    </row>
    <row r="669" spans="1:11">
      <c r="A669" s="4" t="s">
        <v>306</v>
      </c>
      <c r="B669" s="5" t="s">
        <v>10</v>
      </c>
      <c r="C669" s="5" t="s">
        <v>304</v>
      </c>
      <c r="D669" s="7" t="s">
        <v>39</v>
      </c>
      <c r="E669" s="21">
        <v>35000</v>
      </c>
      <c r="F669" s="21"/>
      <c r="G669" s="21">
        <v>1064</v>
      </c>
      <c r="H669" s="21">
        <v>1004.5</v>
      </c>
      <c r="I669" s="21">
        <v>1421</v>
      </c>
      <c r="J669" s="23">
        <v>31510.5</v>
      </c>
      <c r="K669" s="11" t="s">
        <v>1383</v>
      </c>
    </row>
    <row r="670" spans="1:11">
      <c r="A670" s="4" t="s">
        <v>308</v>
      </c>
      <c r="B670" s="5" t="s">
        <v>192</v>
      </c>
      <c r="C670" s="5" t="s">
        <v>304</v>
      </c>
      <c r="D670" s="7" t="s">
        <v>11</v>
      </c>
      <c r="E670" s="6">
        <v>35000</v>
      </c>
      <c r="F670" s="6"/>
      <c r="G670" s="6">
        <v>1064</v>
      </c>
      <c r="H670" s="6">
        <v>1004.5</v>
      </c>
      <c r="I670" s="6">
        <v>1471</v>
      </c>
      <c r="J670" s="23">
        <v>31460.5</v>
      </c>
      <c r="K670" s="11" t="s">
        <v>1382</v>
      </c>
    </row>
    <row r="671" spans="1:11">
      <c r="A671" s="4" t="s">
        <v>303</v>
      </c>
      <c r="B671" s="5" t="s">
        <v>192</v>
      </c>
      <c r="C671" s="5" t="s">
        <v>304</v>
      </c>
      <c r="D671" s="7" t="s">
        <v>11</v>
      </c>
      <c r="E671" s="21">
        <v>26250</v>
      </c>
      <c r="F671" s="21"/>
      <c r="G671" s="21">
        <v>798</v>
      </c>
      <c r="H671" s="21">
        <v>753.38</v>
      </c>
      <c r="I671" s="21">
        <v>3535.59</v>
      </c>
      <c r="J671" s="23">
        <v>21163.03</v>
      </c>
      <c r="K671" s="11" t="s">
        <v>1382</v>
      </c>
    </row>
    <row r="672" spans="1:11">
      <c r="A672" s="4" t="s">
        <v>946</v>
      </c>
      <c r="B672" s="5" t="s">
        <v>192</v>
      </c>
      <c r="C672" s="5" t="s">
        <v>304</v>
      </c>
      <c r="D672" s="7" t="s">
        <v>11</v>
      </c>
      <c r="E672" s="21">
        <v>26250</v>
      </c>
      <c r="F672" s="21"/>
      <c r="G672" s="21">
        <v>798</v>
      </c>
      <c r="H672" s="21">
        <v>753.38</v>
      </c>
      <c r="I672" s="21">
        <v>25</v>
      </c>
      <c r="J672" s="23">
        <v>24673.62</v>
      </c>
      <c r="K672" s="11" t="s">
        <v>1382</v>
      </c>
    </row>
    <row r="673" spans="1:11">
      <c r="A673" s="4" t="s">
        <v>309</v>
      </c>
      <c r="B673" s="5" t="s">
        <v>305</v>
      </c>
      <c r="C673" s="5" t="s">
        <v>304</v>
      </c>
      <c r="D673" s="7" t="s">
        <v>39</v>
      </c>
      <c r="E673" s="21">
        <v>11258.5</v>
      </c>
      <c r="F673" s="21"/>
      <c r="G673" s="21">
        <v>342.26</v>
      </c>
      <c r="H673" s="21">
        <v>323.12</v>
      </c>
      <c r="I673" s="21">
        <v>374.99999999999818</v>
      </c>
      <c r="J673" s="23">
        <v>10218.120000000001</v>
      </c>
      <c r="K673" s="11" t="s">
        <v>1383</v>
      </c>
    </row>
    <row r="674" spans="1:11">
      <c r="A674" s="4" t="s">
        <v>956</v>
      </c>
      <c r="B674" s="5" t="s">
        <v>647</v>
      </c>
      <c r="C674" s="5" t="s">
        <v>201</v>
      </c>
      <c r="D674" s="7" t="s">
        <v>11</v>
      </c>
      <c r="E674" s="21">
        <v>100000</v>
      </c>
      <c r="F674" s="21">
        <v>12105.37</v>
      </c>
      <c r="G674" s="21">
        <v>3040</v>
      </c>
      <c r="H674" s="21">
        <v>2870</v>
      </c>
      <c r="I674" s="21">
        <v>25</v>
      </c>
      <c r="J674" s="23">
        <v>81959.63</v>
      </c>
      <c r="K674" s="11" t="s">
        <v>1382</v>
      </c>
    </row>
    <row r="675" spans="1:11">
      <c r="A675" s="4" t="s">
        <v>2851</v>
      </c>
      <c r="B675" s="5" t="s">
        <v>10</v>
      </c>
      <c r="C675" s="5" t="s">
        <v>201</v>
      </c>
      <c r="D675" s="7" t="s">
        <v>1741</v>
      </c>
      <c r="E675" s="21">
        <v>35000</v>
      </c>
      <c r="F675" s="21"/>
      <c r="G675" s="21">
        <v>1064</v>
      </c>
      <c r="H675" s="21">
        <v>1004.5</v>
      </c>
      <c r="I675" s="21">
        <v>2071</v>
      </c>
      <c r="J675" s="23">
        <v>30860.5</v>
      </c>
      <c r="K675" s="11" t="s">
        <v>1383</v>
      </c>
    </row>
    <row r="676" spans="1:11">
      <c r="A676" s="4" t="s">
        <v>188</v>
      </c>
      <c r="B676" s="5" t="s">
        <v>190</v>
      </c>
      <c r="C676" s="5" t="s">
        <v>201</v>
      </c>
      <c r="D676" s="7" t="s">
        <v>11</v>
      </c>
      <c r="E676" s="21">
        <v>30000</v>
      </c>
      <c r="F676" s="21"/>
      <c r="G676" s="21">
        <v>912</v>
      </c>
      <c r="H676" s="21">
        <v>861</v>
      </c>
      <c r="I676" s="21">
        <v>4189.2000000000007</v>
      </c>
      <c r="J676" s="23">
        <v>24037.8</v>
      </c>
      <c r="K676" s="11" t="s">
        <v>1382</v>
      </c>
    </row>
    <row r="677" spans="1:11">
      <c r="A677" s="4" t="s">
        <v>200</v>
      </c>
      <c r="B677" s="5" t="s">
        <v>8</v>
      </c>
      <c r="C677" s="5" t="s">
        <v>201</v>
      </c>
      <c r="D677" s="7" t="s">
        <v>1741</v>
      </c>
      <c r="E677" s="6">
        <v>20000</v>
      </c>
      <c r="F677" s="6"/>
      <c r="G677" s="6">
        <v>608</v>
      </c>
      <c r="H677" s="6">
        <v>574</v>
      </c>
      <c r="I677" s="6">
        <v>5948.8799999999992</v>
      </c>
      <c r="J677" s="23">
        <v>12869.12</v>
      </c>
      <c r="K677" s="11" t="s">
        <v>1383</v>
      </c>
    </row>
    <row r="678" spans="1:11">
      <c r="A678" s="4" t="s">
        <v>911</v>
      </c>
      <c r="B678" s="5" t="s">
        <v>129</v>
      </c>
      <c r="C678" s="5" t="s">
        <v>231</v>
      </c>
      <c r="D678" s="7" t="s">
        <v>11</v>
      </c>
      <c r="E678" s="6">
        <v>115000</v>
      </c>
      <c r="F678" s="6">
        <v>15633.74</v>
      </c>
      <c r="G678" s="6">
        <v>3496</v>
      </c>
      <c r="H678" s="6">
        <v>3300.5</v>
      </c>
      <c r="I678" s="6">
        <v>25</v>
      </c>
      <c r="J678" s="23">
        <v>92544.76</v>
      </c>
      <c r="K678" s="11" t="s">
        <v>1383</v>
      </c>
    </row>
    <row r="679" spans="1:11">
      <c r="A679" s="4" t="s">
        <v>913</v>
      </c>
      <c r="B679" s="5" t="s">
        <v>914</v>
      </c>
      <c r="C679" s="5" t="s">
        <v>231</v>
      </c>
      <c r="D679" s="7" t="s">
        <v>11</v>
      </c>
      <c r="E679" s="6">
        <v>90000</v>
      </c>
      <c r="F679" s="6">
        <v>9753.1200000000008</v>
      </c>
      <c r="G679" s="6">
        <v>2736</v>
      </c>
      <c r="H679" s="6">
        <v>2583</v>
      </c>
      <c r="I679" s="6">
        <v>25</v>
      </c>
      <c r="J679" s="23">
        <v>74902.880000000005</v>
      </c>
      <c r="K679" s="11" t="s">
        <v>1382</v>
      </c>
    </row>
    <row r="680" spans="1:11">
      <c r="A680" s="4" t="s">
        <v>232</v>
      </c>
      <c r="B680" s="5" t="s">
        <v>10</v>
      </c>
      <c r="C680" s="5" t="s">
        <v>231</v>
      </c>
      <c r="D680" s="7" t="s">
        <v>1741</v>
      </c>
      <c r="E680" s="21">
        <v>35000</v>
      </c>
      <c r="F680" s="21"/>
      <c r="G680" s="21">
        <v>1064</v>
      </c>
      <c r="H680" s="21">
        <v>1004.5</v>
      </c>
      <c r="I680" s="21">
        <v>25</v>
      </c>
      <c r="J680" s="23">
        <v>32906.5</v>
      </c>
      <c r="K680" s="11" t="s">
        <v>1383</v>
      </c>
    </row>
    <row r="681" spans="1:11">
      <c r="A681" s="4" t="s">
        <v>1010</v>
      </c>
      <c r="B681" s="5" t="s">
        <v>360</v>
      </c>
      <c r="C681" s="5" t="s">
        <v>231</v>
      </c>
      <c r="D681" s="7" t="s">
        <v>11</v>
      </c>
      <c r="E681" s="21">
        <v>25000</v>
      </c>
      <c r="F681" s="21"/>
      <c r="G681" s="21">
        <v>760</v>
      </c>
      <c r="H681" s="21">
        <v>717.5</v>
      </c>
      <c r="I681" s="21">
        <v>5571</v>
      </c>
      <c r="J681" s="23">
        <v>17951.5</v>
      </c>
      <c r="K681" s="11" t="s">
        <v>1382</v>
      </c>
    </row>
    <row r="682" spans="1:11">
      <c r="A682" s="4" t="s">
        <v>230</v>
      </c>
      <c r="B682" s="5" t="s">
        <v>8</v>
      </c>
      <c r="C682" s="5" t="s">
        <v>231</v>
      </c>
      <c r="D682" s="7" t="s">
        <v>1741</v>
      </c>
      <c r="E682" s="21">
        <v>11000</v>
      </c>
      <c r="F682" s="21"/>
      <c r="G682" s="21">
        <v>334.4</v>
      </c>
      <c r="H682" s="21">
        <v>315.7</v>
      </c>
      <c r="I682" s="21">
        <v>8111.18</v>
      </c>
      <c r="J682" s="23">
        <v>2238.7199999999998</v>
      </c>
      <c r="K682" s="11" t="s">
        <v>1383</v>
      </c>
    </row>
    <row r="683" spans="1:11" ht="25.5">
      <c r="A683" s="4" t="s">
        <v>191</v>
      </c>
      <c r="B683" s="5" t="s">
        <v>192</v>
      </c>
      <c r="C683" s="5" t="s">
        <v>189</v>
      </c>
      <c r="D683" s="7" t="s">
        <v>39</v>
      </c>
      <c r="E683" s="21">
        <v>35000</v>
      </c>
      <c r="F683" s="21"/>
      <c r="G683" s="21">
        <v>1064</v>
      </c>
      <c r="H683" s="21">
        <v>1004.5</v>
      </c>
      <c r="I683" s="21">
        <v>1171</v>
      </c>
      <c r="J683" s="23">
        <v>31760.5</v>
      </c>
      <c r="K683" s="11" t="s">
        <v>1382</v>
      </c>
    </row>
    <row r="684" spans="1:11" ht="25.5">
      <c r="A684" s="4" t="s">
        <v>968</v>
      </c>
      <c r="B684" s="5" t="s">
        <v>10</v>
      </c>
      <c r="C684" s="5" t="s">
        <v>189</v>
      </c>
      <c r="D684" s="7" t="s">
        <v>1741</v>
      </c>
      <c r="E684" s="6">
        <v>35000</v>
      </c>
      <c r="F684" s="6"/>
      <c r="G684" s="6">
        <v>1064</v>
      </c>
      <c r="H684" s="6">
        <v>1004.5</v>
      </c>
      <c r="I684" s="6">
        <v>15884.279999999999</v>
      </c>
      <c r="J684" s="23">
        <v>17047.22</v>
      </c>
      <c r="K684" s="11" t="s">
        <v>1383</v>
      </c>
    </row>
    <row r="685" spans="1:11" ht="25.5">
      <c r="A685" s="4" t="s">
        <v>1009</v>
      </c>
      <c r="B685" s="5" t="s">
        <v>360</v>
      </c>
      <c r="C685" s="5" t="s">
        <v>189</v>
      </c>
      <c r="D685" s="7" t="s">
        <v>11</v>
      </c>
      <c r="E685" s="21">
        <v>35000</v>
      </c>
      <c r="F685" s="21"/>
      <c r="G685" s="21">
        <v>1064</v>
      </c>
      <c r="H685" s="21">
        <v>1004.5</v>
      </c>
      <c r="I685" s="21">
        <v>25</v>
      </c>
      <c r="J685" s="23">
        <v>32906.5</v>
      </c>
      <c r="K685" s="11" t="s">
        <v>1382</v>
      </c>
    </row>
    <row r="686" spans="1:11" ht="25.5">
      <c r="A686" s="4" t="s">
        <v>193</v>
      </c>
      <c r="B686" s="5" t="s">
        <v>194</v>
      </c>
      <c r="C686" s="5" t="s">
        <v>189</v>
      </c>
      <c r="D686" s="7" t="s">
        <v>11</v>
      </c>
      <c r="E686" s="6">
        <v>31500</v>
      </c>
      <c r="F686" s="6"/>
      <c r="G686" s="6">
        <v>957.6</v>
      </c>
      <c r="H686" s="6">
        <v>904.05</v>
      </c>
      <c r="I686" s="6">
        <v>6337.9000000000015</v>
      </c>
      <c r="J686" s="23">
        <v>23300.45</v>
      </c>
      <c r="K686" s="11" t="s">
        <v>1382</v>
      </c>
    </row>
    <row r="687" spans="1:11" ht="25.5">
      <c r="A687" s="4" t="s">
        <v>554</v>
      </c>
      <c r="B687" s="5" t="s">
        <v>555</v>
      </c>
      <c r="C687" s="5" t="s">
        <v>189</v>
      </c>
      <c r="D687" s="7" t="s">
        <v>11</v>
      </c>
      <c r="E687" s="21">
        <v>29337</v>
      </c>
      <c r="F687" s="21"/>
      <c r="G687" s="21">
        <v>891.84</v>
      </c>
      <c r="H687" s="21">
        <v>841.97</v>
      </c>
      <c r="I687" s="21">
        <v>21090.26</v>
      </c>
      <c r="J687" s="23">
        <v>6512.93</v>
      </c>
      <c r="K687" s="11" t="s">
        <v>1382</v>
      </c>
    </row>
    <row r="688" spans="1:11" ht="25.5">
      <c r="A688" s="4" t="s">
        <v>195</v>
      </c>
      <c r="B688" s="5" t="s">
        <v>90</v>
      </c>
      <c r="C688" s="5" t="s">
        <v>189</v>
      </c>
      <c r="D688" s="7" t="s">
        <v>11</v>
      </c>
      <c r="E688" s="21">
        <v>16500</v>
      </c>
      <c r="F688" s="21"/>
      <c r="G688" s="21">
        <v>501.6</v>
      </c>
      <c r="H688" s="21">
        <v>473.55</v>
      </c>
      <c r="I688" s="21">
        <v>12084.6</v>
      </c>
      <c r="J688" s="23">
        <v>3440.25</v>
      </c>
      <c r="K688" s="11" t="s">
        <v>1382</v>
      </c>
    </row>
    <row r="689" spans="1:11" ht="25.5">
      <c r="A689" s="4" t="s">
        <v>196</v>
      </c>
      <c r="B689" s="5" t="s">
        <v>90</v>
      </c>
      <c r="C689" s="5" t="s">
        <v>189</v>
      </c>
      <c r="D689" s="7" t="s">
        <v>11</v>
      </c>
      <c r="E689" s="21">
        <v>16500</v>
      </c>
      <c r="F689" s="21"/>
      <c r="G689" s="21">
        <v>501.6</v>
      </c>
      <c r="H689" s="21">
        <v>473.55</v>
      </c>
      <c r="I689" s="21">
        <v>2107.25</v>
      </c>
      <c r="J689" s="23">
        <v>13417.6</v>
      </c>
      <c r="K689" s="11" t="s">
        <v>1382</v>
      </c>
    </row>
    <row r="690" spans="1:11">
      <c r="A690" s="4" t="s">
        <v>908</v>
      </c>
      <c r="B690" s="8" t="s">
        <v>59</v>
      </c>
      <c r="C690" s="8" t="s">
        <v>221</v>
      </c>
      <c r="D690" s="7" t="s">
        <v>11</v>
      </c>
      <c r="E690" s="21">
        <v>115000</v>
      </c>
      <c r="F690" s="21">
        <v>15633.74</v>
      </c>
      <c r="G690" s="21">
        <v>3496</v>
      </c>
      <c r="H690" s="21">
        <v>3300.5</v>
      </c>
      <c r="I690" s="21">
        <v>25</v>
      </c>
      <c r="J690" s="23">
        <v>92544.76</v>
      </c>
      <c r="K690" s="11" t="s">
        <v>1382</v>
      </c>
    </row>
    <row r="691" spans="1:11">
      <c r="A691" s="4" t="s">
        <v>1391</v>
      </c>
      <c r="B691" s="5" t="s">
        <v>32</v>
      </c>
      <c r="C691" s="5" t="s">
        <v>468</v>
      </c>
      <c r="D691" s="7" t="s">
        <v>11</v>
      </c>
      <c r="E691" s="6">
        <v>80000</v>
      </c>
      <c r="F691" s="6">
        <v>7400.87</v>
      </c>
      <c r="G691" s="6">
        <v>2432</v>
      </c>
      <c r="H691" s="6">
        <v>2296</v>
      </c>
      <c r="I691" s="6">
        <v>25</v>
      </c>
      <c r="J691" s="23">
        <v>67846.13</v>
      </c>
      <c r="K691" s="11" t="s">
        <v>1383</v>
      </c>
    </row>
    <row r="692" spans="1:11">
      <c r="A692" s="4" t="s">
        <v>296</v>
      </c>
      <c r="B692" s="5" t="s">
        <v>10</v>
      </c>
      <c r="C692" s="5" t="s">
        <v>468</v>
      </c>
      <c r="D692" s="7" t="s">
        <v>1741</v>
      </c>
      <c r="E692" s="6">
        <v>35000</v>
      </c>
      <c r="F692" s="6"/>
      <c r="G692" s="6">
        <v>1064</v>
      </c>
      <c r="H692" s="6">
        <v>1004.5</v>
      </c>
      <c r="I692" s="6">
        <v>21801.27</v>
      </c>
      <c r="J692" s="23">
        <v>11130.23</v>
      </c>
      <c r="K692" s="11" t="s">
        <v>1383</v>
      </c>
    </row>
    <row r="693" spans="1:11">
      <c r="A693" s="4" t="s">
        <v>470</v>
      </c>
      <c r="B693" s="5" t="s">
        <v>471</v>
      </c>
      <c r="C693" s="5" t="s">
        <v>468</v>
      </c>
      <c r="D693" s="7" t="s">
        <v>11</v>
      </c>
      <c r="E693" s="21">
        <v>35000</v>
      </c>
      <c r="F693" s="21"/>
      <c r="G693" s="21">
        <v>1064</v>
      </c>
      <c r="H693" s="21">
        <v>1004.5</v>
      </c>
      <c r="I693" s="21">
        <v>75</v>
      </c>
      <c r="J693" s="23">
        <v>32856.5</v>
      </c>
      <c r="K693" s="11" t="s">
        <v>1383</v>
      </c>
    </row>
    <row r="694" spans="1:11">
      <c r="A694" s="4" t="s">
        <v>472</v>
      </c>
      <c r="B694" s="5" t="s">
        <v>129</v>
      </c>
      <c r="C694" s="5" t="s">
        <v>468</v>
      </c>
      <c r="D694" s="7" t="s">
        <v>11</v>
      </c>
      <c r="E694" s="21">
        <v>35000</v>
      </c>
      <c r="F694" s="21"/>
      <c r="G694" s="21">
        <v>1064</v>
      </c>
      <c r="H694" s="21">
        <v>1004.5</v>
      </c>
      <c r="I694" s="21">
        <v>75</v>
      </c>
      <c r="J694" s="23">
        <v>32856.5</v>
      </c>
      <c r="K694" s="11" t="s">
        <v>1382</v>
      </c>
    </row>
    <row r="695" spans="1:11">
      <c r="A695" s="4" t="s">
        <v>262</v>
      </c>
      <c r="B695" s="5" t="s">
        <v>263</v>
      </c>
      <c r="C695" s="5" t="s">
        <v>468</v>
      </c>
      <c r="D695" s="7" t="s">
        <v>11</v>
      </c>
      <c r="E695" s="21">
        <v>30000</v>
      </c>
      <c r="F695" s="21"/>
      <c r="G695" s="21">
        <v>912</v>
      </c>
      <c r="H695" s="21">
        <v>861</v>
      </c>
      <c r="I695" s="21">
        <v>12083.5</v>
      </c>
      <c r="J695" s="23">
        <v>16143.5</v>
      </c>
      <c r="K695" s="11" t="s">
        <v>1382</v>
      </c>
    </row>
    <row r="696" spans="1:11" ht="25.5">
      <c r="A696" s="4" t="s">
        <v>1079</v>
      </c>
      <c r="B696" s="5" t="s">
        <v>59</v>
      </c>
      <c r="C696" s="5" t="s">
        <v>295</v>
      </c>
      <c r="D696" s="7" t="s">
        <v>648</v>
      </c>
      <c r="E696" s="21">
        <v>145000</v>
      </c>
      <c r="F696" s="21">
        <v>22690.49</v>
      </c>
      <c r="G696" s="21">
        <v>4408</v>
      </c>
      <c r="H696" s="21">
        <v>4161.5</v>
      </c>
      <c r="I696" s="21">
        <v>25</v>
      </c>
      <c r="J696" s="23">
        <v>113715.01</v>
      </c>
      <c r="K696" s="11" t="s">
        <v>1382</v>
      </c>
    </row>
    <row r="697" spans="1:11">
      <c r="A697" s="4" t="s">
        <v>134</v>
      </c>
      <c r="B697" s="5" t="s">
        <v>135</v>
      </c>
      <c r="C697" s="5" t="s">
        <v>295</v>
      </c>
      <c r="D697" s="7" t="s">
        <v>11</v>
      </c>
      <c r="E697" s="6">
        <v>50000</v>
      </c>
      <c r="F697" s="6">
        <v>1854</v>
      </c>
      <c r="G697" s="6">
        <v>1520</v>
      </c>
      <c r="H697" s="6">
        <v>1435</v>
      </c>
      <c r="I697" s="6">
        <v>75</v>
      </c>
      <c r="J697" s="23">
        <v>45116</v>
      </c>
      <c r="K697" s="11" t="s">
        <v>1382</v>
      </c>
    </row>
    <row r="698" spans="1:11">
      <c r="A698" s="4" t="s">
        <v>136</v>
      </c>
      <c r="B698" s="5" t="s">
        <v>15</v>
      </c>
      <c r="C698" s="5" t="s">
        <v>295</v>
      </c>
      <c r="D698" s="7" t="s">
        <v>11</v>
      </c>
      <c r="E698" s="6">
        <v>25000</v>
      </c>
      <c r="F698" s="6"/>
      <c r="G698" s="6">
        <v>760</v>
      </c>
      <c r="H698" s="6">
        <v>717.5</v>
      </c>
      <c r="I698" s="6">
        <v>505</v>
      </c>
      <c r="J698" s="23">
        <v>23017.5</v>
      </c>
      <c r="K698" s="11" t="s">
        <v>1382</v>
      </c>
    </row>
    <row r="699" spans="1:11">
      <c r="A699" s="4" t="s">
        <v>133</v>
      </c>
      <c r="B699" s="5" t="s">
        <v>8</v>
      </c>
      <c r="C699" s="5" t="s">
        <v>295</v>
      </c>
      <c r="D699" s="7" t="s">
        <v>39</v>
      </c>
      <c r="E699" s="6">
        <v>20000</v>
      </c>
      <c r="F699" s="6"/>
      <c r="G699" s="6">
        <v>608</v>
      </c>
      <c r="H699" s="6">
        <v>574</v>
      </c>
      <c r="I699" s="6">
        <v>6074.35</v>
      </c>
      <c r="J699" s="23">
        <v>12743.65</v>
      </c>
      <c r="K699" s="11" t="s">
        <v>1383</v>
      </c>
    </row>
    <row r="700" spans="1:11">
      <c r="A700" s="4" t="s">
        <v>328</v>
      </c>
      <c r="B700" s="5" t="s">
        <v>329</v>
      </c>
      <c r="C700" s="5" t="s">
        <v>326</v>
      </c>
      <c r="D700" s="7" t="s">
        <v>11</v>
      </c>
      <c r="E700" s="21">
        <v>130000</v>
      </c>
      <c r="F700" s="21">
        <v>19162.12</v>
      </c>
      <c r="G700" s="21">
        <v>3952</v>
      </c>
      <c r="H700" s="21">
        <v>3731</v>
      </c>
      <c r="I700" s="21">
        <v>25</v>
      </c>
      <c r="J700" s="23">
        <v>103129.88</v>
      </c>
      <c r="K700" s="11" t="s">
        <v>1382</v>
      </c>
    </row>
    <row r="701" spans="1:11">
      <c r="A701" s="4" t="s">
        <v>2774</v>
      </c>
      <c r="B701" s="5" t="s">
        <v>292</v>
      </c>
      <c r="C701" s="5" t="s">
        <v>326</v>
      </c>
      <c r="D701" s="7" t="s">
        <v>11</v>
      </c>
      <c r="E701" s="21">
        <v>115000</v>
      </c>
      <c r="F701" s="21">
        <v>14877.52</v>
      </c>
      <c r="G701" s="21">
        <v>3496</v>
      </c>
      <c r="H701" s="21">
        <v>3300.5</v>
      </c>
      <c r="I701" s="21">
        <v>3049.8999999999942</v>
      </c>
      <c r="J701" s="23">
        <v>90276.08</v>
      </c>
      <c r="K701" s="11" t="s">
        <v>1383</v>
      </c>
    </row>
    <row r="702" spans="1:11">
      <c r="A702" s="4" t="s">
        <v>930</v>
      </c>
      <c r="B702" s="5" t="s">
        <v>254</v>
      </c>
      <c r="C702" s="5" t="s">
        <v>326</v>
      </c>
      <c r="D702" s="7" t="s">
        <v>11</v>
      </c>
      <c r="E702" s="21">
        <v>65000</v>
      </c>
      <c r="F702" s="21">
        <v>4427.58</v>
      </c>
      <c r="G702" s="21">
        <v>1976</v>
      </c>
      <c r="H702" s="21">
        <v>1865.5</v>
      </c>
      <c r="I702" s="21">
        <v>25</v>
      </c>
      <c r="J702" s="23">
        <v>56705.919999999998</v>
      </c>
      <c r="K702" s="11" t="s">
        <v>1382</v>
      </c>
    </row>
    <row r="703" spans="1:11">
      <c r="A703" s="4" t="s">
        <v>331</v>
      </c>
      <c r="B703" s="5" t="s">
        <v>254</v>
      </c>
      <c r="C703" s="5" t="s">
        <v>326</v>
      </c>
      <c r="D703" s="7" t="s">
        <v>11</v>
      </c>
      <c r="E703" s="21">
        <v>65000</v>
      </c>
      <c r="F703" s="21">
        <v>3822.6</v>
      </c>
      <c r="G703" s="21">
        <v>1976</v>
      </c>
      <c r="H703" s="21">
        <v>1865.5</v>
      </c>
      <c r="I703" s="21">
        <v>27044.59</v>
      </c>
      <c r="J703" s="23">
        <v>30291.31</v>
      </c>
      <c r="K703" s="11" t="s">
        <v>1382</v>
      </c>
    </row>
    <row r="704" spans="1:11">
      <c r="A704" s="4" t="s">
        <v>325</v>
      </c>
      <c r="B704" s="5" t="s">
        <v>327</v>
      </c>
      <c r="C704" s="5" t="s">
        <v>326</v>
      </c>
      <c r="D704" s="7" t="s">
        <v>11</v>
      </c>
      <c r="E704" s="6">
        <v>50000</v>
      </c>
      <c r="F704" s="6">
        <v>1854</v>
      </c>
      <c r="G704" s="6">
        <v>1520</v>
      </c>
      <c r="H704" s="6">
        <v>1435</v>
      </c>
      <c r="I704" s="6">
        <v>13891.93</v>
      </c>
      <c r="J704" s="23">
        <v>31299.07</v>
      </c>
      <c r="K704" s="11" t="s">
        <v>1383</v>
      </c>
    </row>
    <row r="705" spans="1:11">
      <c r="A705" s="4" t="s">
        <v>1543</v>
      </c>
      <c r="B705" s="5" t="s">
        <v>287</v>
      </c>
      <c r="C705" s="5" t="s">
        <v>326</v>
      </c>
      <c r="D705" s="7" t="s">
        <v>1741</v>
      </c>
      <c r="E705" s="21">
        <v>36000</v>
      </c>
      <c r="F705" s="21"/>
      <c r="G705" s="21">
        <v>1094.4000000000001</v>
      </c>
      <c r="H705" s="21">
        <v>1033.2</v>
      </c>
      <c r="I705" s="21">
        <v>25</v>
      </c>
      <c r="J705" s="23">
        <v>33847.4</v>
      </c>
      <c r="K705" s="11" t="s">
        <v>1383</v>
      </c>
    </row>
    <row r="706" spans="1:11">
      <c r="A706" s="4" t="s">
        <v>137</v>
      </c>
      <c r="B706" s="5" t="s">
        <v>59</v>
      </c>
      <c r="C706" s="5" t="s">
        <v>301</v>
      </c>
      <c r="D706" s="7" t="s">
        <v>11</v>
      </c>
      <c r="E706" s="6">
        <v>140000</v>
      </c>
      <c r="F706" s="6">
        <v>20758.14</v>
      </c>
      <c r="G706" s="6">
        <v>4256</v>
      </c>
      <c r="H706" s="6">
        <v>4018</v>
      </c>
      <c r="I706" s="6">
        <v>3049.8999999999942</v>
      </c>
      <c r="J706" s="23">
        <v>107917.96</v>
      </c>
      <c r="K706" s="11" t="s">
        <v>1382</v>
      </c>
    </row>
    <row r="707" spans="1:11">
      <c r="A707" s="4" t="s">
        <v>302</v>
      </c>
      <c r="B707" s="8" t="s">
        <v>10</v>
      </c>
      <c r="C707" s="7" t="s">
        <v>301</v>
      </c>
      <c r="D707" s="7" t="s">
        <v>39</v>
      </c>
      <c r="E707" s="21">
        <v>35000</v>
      </c>
      <c r="F707" s="21"/>
      <c r="G707" s="21">
        <v>1064</v>
      </c>
      <c r="H707" s="21">
        <v>1004.5</v>
      </c>
      <c r="I707" s="21">
        <v>125</v>
      </c>
      <c r="J707" s="23">
        <v>32806.5</v>
      </c>
      <c r="K707" s="11" t="s">
        <v>1383</v>
      </c>
    </row>
    <row r="708" spans="1:11">
      <c r="A708" s="4" t="s">
        <v>818</v>
      </c>
      <c r="B708" s="8" t="s">
        <v>761</v>
      </c>
      <c r="C708" s="7" t="s">
        <v>819</v>
      </c>
      <c r="D708" s="7" t="s">
        <v>39</v>
      </c>
      <c r="E708" s="21">
        <v>70000</v>
      </c>
      <c r="F708" s="21">
        <v>4763.5</v>
      </c>
      <c r="G708" s="21">
        <v>2128</v>
      </c>
      <c r="H708" s="21">
        <v>2009</v>
      </c>
      <c r="I708" s="21">
        <v>3899.9000000000015</v>
      </c>
      <c r="J708" s="23">
        <v>57199.6</v>
      </c>
      <c r="K708" s="11" t="s">
        <v>1383</v>
      </c>
    </row>
    <row r="709" spans="1:11">
      <c r="A709" s="4" t="s">
        <v>248</v>
      </c>
      <c r="B709" s="8" t="s">
        <v>249</v>
      </c>
      <c r="C709" s="7" t="s">
        <v>819</v>
      </c>
      <c r="D709" s="7" t="s">
        <v>39</v>
      </c>
      <c r="E709" s="21">
        <v>50000</v>
      </c>
      <c r="F709" s="21">
        <v>1854</v>
      </c>
      <c r="G709" s="21">
        <v>1520</v>
      </c>
      <c r="H709" s="21">
        <v>1435</v>
      </c>
      <c r="I709" s="21">
        <v>375</v>
      </c>
      <c r="J709" s="23">
        <v>44816</v>
      </c>
      <c r="K709" s="11" t="s">
        <v>1383</v>
      </c>
    </row>
    <row r="710" spans="1:11">
      <c r="A710" s="4" t="s">
        <v>816</v>
      </c>
      <c r="B710" s="8" t="s">
        <v>10</v>
      </c>
      <c r="C710" s="7" t="s">
        <v>819</v>
      </c>
      <c r="D710" s="7" t="s">
        <v>39</v>
      </c>
      <c r="E710" s="21">
        <v>45000</v>
      </c>
      <c r="F710" s="21">
        <v>1148.33</v>
      </c>
      <c r="G710" s="21">
        <v>1368</v>
      </c>
      <c r="H710" s="21">
        <v>1291.5</v>
      </c>
      <c r="I710" s="21">
        <v>75</v>
      </c>
      <c r="J710" s="23">
        <v>41117.17</v>
      </c>
      <c r="K710" s="11" t="s">
        <v>1383</v>
      </c>
    </row>
    <row r="711" spans="1:11">
      <c r="A711" s="4" t="s">
        <v>1617</v>
      </c>
      <c r="B711" s="8" t="s">
        <v>32</v>
      </c>
      <c r="C711" s="7" t="s">
        <v>819</v>
      </c>
      <c r="D711" s="7" t="s">
        <v>11</v>
      </c>
      <c r="E711" s="21">
        <v>45000</v>
      </c>
      <c r="F711" s="21">
        <v>1148.33</v>
      </c>
      <c r="G711" s="21">
        <v>1368</v>
      </c>
      <c r="H711" s="21">
        <v>1291.5</v>
      </c>
      <c r="I711" s="21">
        <v>25</v>
      </c>
      <c r="J711" s="23">
        <v>41167.17</v>
      </c>
      <c r="K711" s="11" t="s">
        <v>1383</v>
      </c>
    </row>
    <row r="712" spans="1:11">
      <c r="A712" s="4" t="s">
        <v>820</v>
      </c>
      <c r="B712" s="8" t="s">
        <v>8</v>
      </c>
      <c r="C712" s="7" t="s">
        <v>819</v>
      </c>
      <c r="D712" s="7" t="s">
        <v>1741</v>
      </c>
      <c r="E712" s="21">
        <v>30000</v>
      </c>
      <c r="F712" s="21"/>
      <c r="G712" s="21">
        <v>912</v>
      </c>
      <c r="H712" s="21">
        <v>861</v>
      </c>
      <c r="I712" s="21">
        <v>22589.61</v>
      </c>
      <c r="J712" s="23">
        <v>5637.39</v>
      </c>
      <c r="K712" s="11" t="s">
        <v>1383</v>
      </c>
    </row>
    <row r="713" spans="1:11">
      <c r="A713" s="4" t="s">
        <v>131</v>
      </c>
      <c r="B713" s="8" t="s">
        <v>59</v>
      </c>
      <c r="C713" s="7" t="s">
        <v>106</v>
      </c>
      <c r="D713" s="7" t="s">
        <v>11</v>
      </c>
      <c r="E713" s="21">
        <v>130000</v>
      </c>
      <c r="F713" s="21">
        <v>18784.009999999998</v>
      </c>
      <c r="G713" s="21">
        <v>3952</v>
      </c>
      <c r="H713" s="21">
        <v>3731</v>
      </c>
      <c r="I713" s="21">
        <v>1537.4500000000116</v>
      </c>
      <c r="J713" s="23">
        <v>101995.54</v>
      </c>
      <c r="K713" s="11" t="s">
        <v>1382</v>
      </c>
    </row>
    <row r="714" spans="1:11">
      <c r="A714" s="4" t="s">
        <v>1367</v>
      </c>
      <c r="B714" s="8" t="s">
        <v>32</v>
      </c>
      <c r="C714" s="7" t="s">
        <v>106</v>
      </c>
      <c r="D714" s="7" t="s">
        <v>11</v>
      </c>
      <c r="E714" s="21">
        <v>40000</v>
      </c>
      <c r="F714" s="21">
        <v>442.65</v>
      </c>
      <c r="G714" s="21">
        <v>1216</v>
      </c>
      <c r="H714" s="21">
        <v>1148</v>
      </c>
      <c r="I714" s="21">
        <v>4171</v>
      </c>
      <c r="J714" s="23">
        <v>33022.35</v>
      </c>
      <c r="K714" s="11" t="s">
        <v>1383</v>
      </c>
    </row>
    <row r="715" spans="1:11">
      <c r="A715" s="4" t="s">
        <v>198</v>
      </c>
      <c r="B715" s="8" t="s">
        <v>199</v>
      </c>
      <c r="C715" s="7" t="s">
        <v>106</v>
      </c>
      <c r="D715" s="7" t="s">
        <v>11</v>
      </c>
      <c r="E715" s="21">
        <v>40000</v>
      </c>
      <c r="F715" s="21">
        <v>442.65</v>
      </c>
      <c r="G715" s="21">
        <v>1216</v>
      </c>
      <c r="H715" s="21">
        <v>1148</v>
      </c>
      <c r="I715" s="21">
        <v>9651.73</v>
      </c>
      <c r="J715" s="23">
        <v>27541.62</v>
      </c>
      <c r="K715" s="11" t="s">
        <v>1383</v>
      </c>
    </row>
    <row r="716" spans="1:11">
      <c r="A716" s="4" t="s">
        <v>118</v>
      </c>
      <c r="B716" s="8" t="s">
        <v>119</v>
      </c>
      <c r="C716" s="7" t="s">
        <v>106</v>
      </c>
      <c r="D716" s="7" t="s">
        <v>11</v>
      </c>
      <c r="E716" s="21">
        <v>35000</v>
      </c>
      <c r="F716" s="21"/>
      <c r="G716" s="21">
        <v>1064</v>
      </c>
      <c r="H716" s="21">
        <v>1004.5</v>
      </c>
      <c r="I716" s="21">
        <v>425</v>
      </c>
      <c r="J716" s="23">
        <v>32506.5</v>
      </c>
      <c r="K716" s="11" t="s">
        <v>1382</v>
      </c>
    </row>
    <row r="717" spans="1:11">
      <c r="A717" s="4" t="s">
        <v>105</v>
      </c>
      <c r="B717" s="8" t="s">
        <v>107</v>
      </c>
      <c r="C717" s="7" t="s">
        <v>106</v>
      </c>
      <c r="D717" s="7" t="s">
        <v>11</v>
      </c>
      <c r="E717" s="21">
        <v>30000</v>
      </c>
      <c r="F717" s="21"/>
      <c r="G717" s="21">
        <v>912</v>
      </c>
      <c r="H717" s="21">
        <v>861</v>
      </c>
      <c r="I717" s="21">
        <v>2741.7700000000004</v>
      </c>
      <c r="J717" s="23">
        <v>25485.23</v>
      </c>
      <c r="K717" s="11" t="s">
        <v>1382</v>
      </c>
    </row>
    <row r="718" spans="1:11">
      <c r="A718" s="4" t="s">
        <v>109</v>
      </c>
      <c r="B718" s="8" t="s">
        <v>110</v>
      </c>
      <c r="C718" s="7" t="s">
        <v>106</v>
      </c>
      <c r="D718" s="7" t="s">
        <v>39</v>
      </c>
      <c r="E718" s="21">
        <v>30000</v>
      </c>
      <c r="F718" s="21"/>
      <c r="G718" s="21">
        <v>912</v>
      </c>
      <c r="H718" s="21">
        <v>861</v>
      </c>
      <c r="I718" s="21">
        <v>1321</v>
      </c>
      <c r="J718" s="23">
        <v>26906</v>
      </c>
      <c r="K718" s="11" t="s">
        <v>1382</v>
      </c>
    </row>
    <row r="719" spans="1:11">
      <c r="A719" s="4" t="s">
        <v>112</v>
      </c>
      <c r="B719" s="8" t="s">
        <v>113</v>
      </c>
      <c r="C719" s="7" t="s">
        <v>106</v>
      </c>
      <c r="D719" s="7" t="s">
        <v>39</v>
      </c>
      <c r="E719" s="21">
        <v>30000</v>
      </c>
      <c r="F719" s="21"/>
      <c r="G719" s="21">
        <v>912</v>
      </c>
      <c r="H719" s="21">
        <v>861</v>
      </c>
      <c r="I719" s="21">
        <v>5133.4500000000007</v>
      </c>
      <c r="J719" s="23">
        <v>23093.55</v>
      </c>
      <c r="K719" s="11" t="s">
        <v>1382</v>
      </c>
    </row>
    <row r="720" spans="1:11">
      <c r="A720" s="4" t="s">
        <v>114</v>
      </c>
      <c r="B720" s="8" t="s">
        <v>115</v>
      </c>
      <c r="C720" s="7" t="s">
        <v>106</v>
      </c>
      <c r="D720" s="7" t="s">
        <v>39</v>
      </c>
      <c r="E720" s="21">
        <v>30000</v>
      </c>
      <c r="F720" s="21"/>
      <c r="G720" s="21">
        <v>912</v>
      </c>
      <c r="H720" s="21">
        <v>861</v>
      </c>
      <c r="I720" s="21">
        <v>5892.380000000001</v>
      </c>
      <c r="J720" s="23">
        <v>22334.62</v>
      </c>
      <c r="K720" s="11" t="s">
        <v>1383</v>
      </c>
    </row>
    <row r="721" spans="1:11">
      <c r="A721" s="4" t="s">
        <v>121</v>
      </c>
      <c r="B721" s="8" t="s">
        <v>10</v>
      </c>
      <c r="C721" s="7" t="s">
        <v>106</v>
      </c>
      <c r="D721" s="7" t="s">
        <v>39</v>
      </c>
      <c r="E721" s="21">
        <v>30000</v>
      </c>
      <c r="F721" s="21"/>
      <c r="G721" s="21">
        <v>912</v>
      </c>
      <c r="H721" s="21">
        <v>861</v>
      </c>
      <c r="I721" s="21">
        <v>5967.66</v>
      </c>
      <c r="J721" s="23">
        <v>22259.34</v>
      </c>
      <c r="K721" s="11" t="s">
        <v>1383</v>
      </c>
    </row>
    <row r="722" spans="1:11">
      <c r="A722" s="4" t="s">
        <v>122</v>
      </c>
      <c r="B722" s="8" t="s">
        <v>110</v>
      </c>
      <c r="C722" s="7" t="s">
        <v>106</v>
      </c>
      <c r="D722" s="7" t="s">
        <v>39</v>
      </c>
      <c r="E722" s="21">
        <v>30000</v>
      </c>
      <c r="F722" s="21"/>
      <c r="G722" s="21">
        <v>912</v>
      </c>
      <c r="H722" s="21">
        <v>861</v>
      </c>
      <c r="I722" s="21">
        <v>75</v>
      </c>
      <c r="J722" s="23">
        <v>28152</v>
      </c>
      <c r="K722" s="11" t="s">
        <v>1382</v>
      </c>
    </row>
    <row r="723" spans="1:11">
      <c r="A723" s="4" t="s">
        <v>128</v>
      </c>
      <c r="B723" s="8" t="s">
        <v>111</v>
      </c>
      <c r="C723" s="7" t="s">
        <v>106</v>
      </c>
      <c r="D723" s="7" t="s">
        <v>11</v>
      </c>
      <c r="E723" s="21">
        <v>30000</v>
      </c>
      <c r="F723" s="21"/>
      <c r="G723" s="21">
        <v>912</v>
      </c>
      <c r="H723" s="21">
        <v>861</v>
      </c>
      <c r="I723" s="21">
        <v>25</v>
      </c>
      <c r="J723" s="23">
        <v>28202</v>
      </c>
      <c r="K723" s="11" t="s">
        <v>1382</v>
      </c>
    </row>
    <row r="724" spans="1:11">
      <c r="A724" s="4" t="s">
        <v>130</v>
      </c>
      <c r="B724" s="8" t="s">
        <v>111</v>
      </c>
      <c r="C724" s="7" t="s">
        <v>106</v>
      </c>
      <c r="D724" s="7" t="s">
        <v>39</v>
      </c>
      <c r="E724" s="21">
        <v>30000</v>
      </c>
      <c r="F724" s="21"/>
      <c r="G724" s="21">
        <v>912</v>
      </c>
      <c r="H724" s="21">
        <v>861</v>
      </c>
      <c r="I724" s="21">
        <v>4449.4700000000012</v>
      </c>
      <c r="J724" s="23">
        <v>23777.53</v>
      </c>
      <c r="K724" s="11" t="s">
        <v>1383</v>
      </c>
    </row>
    <row r="725" spans="1:11">
      <c r="A725" s="4" t="s">
        <v>125</v>
      </c>
      <c r="B725" s="8" t="s">
        <v>126</v>
      </c>
      <c r="C725" s="7" t="s">
        <v>106</v>
      </c>
      <c r="D725" s="7" t="s">
        <v>39</v>
      </c>
      <c r="E725" s="21">
        <v>25000</v>
      </c>
      <c r="F725" s="21"/>
      <c r="G725" s="21">
        <v>760</v>
      </c>
      <c r="H725" s="21">
        <v>717.5</v>
      </c>
      <c r="I725" s="21">
        <v>3532.619999999999</v>
      </c>
      <c r="J725" s="23">
        <v>19989.88</v>
      </c>
      <c r="K725" s="11" t="s">
        <v>1383</v>
      </c>
    </row>
    <row r="726" spans="1:11">
      <c r="A726" s="4" t="s">
        <v>2707</v>
      </c>
      <c r="B726" s="8" t="s">
        <v>360</v>
      </c>
      <c r="C726" s="7" t="s">
        <v>106</v>
      </c>
      <c r="D726" s="7" t="s">
        <v>11</v>
      </c>
      <c r="E726" s="21">
        <v>25000</v>
      </c>
      <c r="F726" s="21"/>
      <c r="G726" s="21">
        <v>760</v>
      </c>
      <c r="H726" s="21">
        <v>717.5</v>
      </c>
      <c r="I726" s="21">
        <v>25</v>
      </c>
      <c r="J726" s="23">
        <v>23497.5</v>
      </c>
      <c r="K726" s="11" t="s">
        <v>1383</v>
      </c>
    </row>
    <row r="727" spans="1:11">
      <c r="A727" s="4" t="s">
        <v>124</v>
      </c>
      <c r="B727" s="8" t="s">
        <v>27</v>
      </c>
      <c r="C727" s="7" t="s">
        <v>106</v>
      </c>
      <c r="D727" s="7" t="s">
        <v>39</v>
      </c>
      <c r="E727" s="21">
        <v>24000</v>
      </c>
      <c r="F727" s="21"/>
      <c r="G727" s="21">
        <v>729.6</v>
      </c>
      <c r="H727" s="21">
        <v>688.8</v>
      </c>
      <c r="I727" s="21">
        <v>1141.0000000000036</v>
      </c>
      <c r="J727" s="23">
        <v>21440.6</v>
      </c>
      <c r="K727" s="11" t="s">
        <v>1382</v>
      </c>
    </row>
    <row r="728" spans="1:11">
      <c r="A728" s="4" t="s">
        <v>372</v>
      </c>
      <c r="B728" s="8" t="s">
        <v>8</v>
      </c>
      <c r="C728" s="7" t="s">
        <v>106</v>
      </c>
      <c r="D728" s="7" t="s">
        <v>1741</v>
      </c>
      <c r="E728" s="21">
        <v>20000</v>
      </c>
      <c r="F728" s="21"/>
      <c r="G728" s="21">
        <v>608</v>
      </c>
      <c r="H728" s="21">
        <v>574</v>
      </c>
      <c r="I728" s="21">
        <v>13478.36</v>
      </c>
      <c r="J728" s="23">
        <v>5339.64</v>
      </c>
      <c r="K728" s="11" t="s">
        <v>1383</v>
      </c>
    </row>
    <row r="729" spans="1:11">
      <c r="A729" s="4" t="s">
        <v>455</v>
      </c>
      <c r="B729" s="8" t="s">
        <v>8</v>
      </c>
      <c r="C729" s="7" t="s">
        <v>106</v>
      </c>
      <c r="D729" s="7" t="s">
        <v>1741</v>
      </c>
      <c r="E729" s="21">
        <v>20000</v>
      </c>
      <c r="F729" s="21"/>
      <c r="G729" s="21">
        <v>608</v>
      </c>
      <c r="H729" s="21">
        <v>574</v>
      </c>
      <c r="I729" s="21">
        <v>9507.3799999999992</v>
      </c>
      <c r="J729" s="23">
        <v>9310.6200000000008</v>
      </c>
      <c r="K729" s="11" t="s">
        <v>1383</v>
      </c>
    </row>
    <row r="730" spans="1:11">
      <c r="A730" s="4" t="s">
        <v>116</v>
      </c>
      <c r="B730" s="8" t="s">
        <v>117</v>
      </c>
      <c r="C730" s="7" t="s">
        <v>106</v>
      </c>
      <c r="D730" s="7" t="s">
        <v>39</v>
      </c>
      <c r="E730" s="21">
        <v>17000</v>
      </c>
      <c r="F730" s="21"/>
      <c r="G730" s="21">
        <v>516.79999999999995</v>
      </c>
      <c r="H730" s="21">
        <v>487.9</v>
      </c>
      <c r="I730" s="21">
        <v>375.00000000000182</v>
      </c>
      <c r="J730" s="23">
        <v>15620.3</v>
      </c>
      <c r="K730" s="11" t="s">
        <v>1383</v>
      </c>
    </row>
    <row r="731" spans="1:11">
      <c r="A731" s="4" t="s">
        <v>1731</v>
      </c>
      <c r="B731" s="8" t="s">
        <v>8</v>
      </c>
      <c r="C731" s="7" t="s">
        <v>106</v>
      </c>
      <c r="D731" s="7" t="s">
        <v>1741</v>
      </c>
      <c r="E731" s="21">
        <v>17000</v>
      </c>
      <c r="F731" s="21"/>
      <c r="G731" s="21">
        <v>516.79999999999995</v>
      </c>
      <c r="H731" s="21">
        <v>487.9</v>
      </c>
      <c r="I731" s="21">
        <v>25.000000000001819</v>
      </c>
      <c r="J731" s="23">
        <v>15970.3</v>
      </c>
      <c r="K731" s="11" t="s">
        <v>1383</v>
      </c>
    </row>
    <row r="732" spans="1:11">
      <c r="A732" s="4" t="s">
        <v>1624</v>
      </c>
      <c r="B732" s="8" t="s">
        <v>127</v>
      </c>
      <c r="C732" s="7" t="s">
        <v>106</v>
      </c>
      <c r="D732" s="7" t="s">
        <v>1741</v>
      </c>
      <c r="E732" s="21">
        <v>15000</v>
      </c>
      <c r="F732" s="21"/>
      <c r="G732" s="21">
        <v>456</v>
      </c>
      <c r="H732" s="21">
        <v>430.5</v>
      </c>
      <c r="I732" s="21">
        <v>25</v>
      </c>
      <c r="J732" s="23">
        <v>14088.5</v>
      </c>
      <c r="K732" s="11" t="s">
        <v>1383</v>
      </c>
    </row>
    <row r="733" spans="1:11" ht="25.5">
      <c r="A733" s="4" t="s">
        <v>858</v>
      </c>
      <c r="B733" s="8" t="s">
        <v>794</v>
      </c>
      <c r="C733" s="7" t="s">
        <v>859</v>
      </c>
      <c r="D733" s="7" t="s">
        <v>648</v>
      </c>
      <c r="E733" s="21">
        <v>220000</v>
      </c>
      <c r="F733" s="21">
        <v>40768.42</v>
      </c>
      <c r="G733" s="21">
        <v>4943.8</v>
      </c>
      <c r="H733" s="21">
        <v>6314</v>
      </c>
      <c r="I733" s="21">
        <v>25.000000000029104</v>
      </c>
      <c r="J733" s="23">
        <v>167948.78</v>
      </c>
      <c r="K733" s="11" t="s">
        <v>1382</v>
      </c>
    </row>
    <row r="734" spans="1:11">
      <c r="A734" s="4" t="s">
        <v>561</v>
      </c>
      <c r="B734" s="8" t="s">
        <v>562</v>
      </c>
      <c r="C734" s="7" t="s">
        <v>859</v>
      </c>
      <c r="D734" s="7" t="s">
        <v>39</v>
      </c>
      <c r="E734" s="21">
        <v>45000</v>
      </c>
      <c r="F734" s="21">
        <v>1148.33</v>
      </c>
      <c r="G734" s="21">
        <v>1368</v>
      </c>
      <c r="H734" s="21">
        <v>1291.5</v>
      </c>
      <c r="I734" s="21">
        <v>16817</v>
      </c>
      <c r="J734" s="23">
        <v>24375.17</v>
      </c>
      <c r="K734" s="11" t="s">
        <v>1383</v>
      </c>
    </row>
    <row r="735" spans="1:11">
      <c r="A735" s="4" t="s">
        <v>1392</v>
      </c>
      <c r="B735" s="8" t="s">
        <v>360</v>
      </c>
      <c r="C735" s="7" t="s">
        <v>859</v>
      </c>
      <c r="D735" s="7" t="s">
        <v>11</v>
      </c>
      <c r="E735" s="21">
        <v>35000</v>
      </c>
      <c r="F735" s="21">
        <v>2559.67</v>
      </c>
      <c r="G735" s="21">
        <v>1064</v>
      </c>
      <c r="H735" s="21">
        <v>1004.5</v>
      </c>
      <c r="I735" s="21">
        <v>25</v>
      </c>
      <c r="J735" s="23">
        <v>30346.83</v>
      </c>
      <c r="K735" s="11" t="s">
        <v>1383</v>
      </c>
    </row>
    <row r="736" spans="1:11">
      <c r="A736" s="4" t="s">
        <v>1169</v>
      </c>
      <c r="B736" s="8" t="s">
        <v>360</v>
      </c>
      <c r="C736" s="7" t="s">
        <v>859</v>
      </c>
      <c r="D736" s="7" t="s">
        <v>11</v>
      </c>
      <c r="E736" s="21">
        <v>35000</v>
      </c>
      <c r="F736" s="21"/>
      <c r="G736" s="21">
        <v>1064</v>
      </c>
      <c r="H736" s="21">
        <v>1004.5</v>
      </c>
      <c r="I736" s="21">
        <v>25</v>
      </c>
      <c r="J736" s="23">
        <v>32906.5</v>
      </c>
      <c r="K736" s="11" t="s">
        <v>1382</v>
      </c>
    </row>
    <row r="737" spans="1:11">
      <c r="A737" s="4" t="s">
        <v>1021</v>
      </c>
      <c r="B737" s="8" t="s">
        <v>360</v>
      </c>
      <c r="C737" s="7" t="s">
        <v>859</v>
      </c>
      <c r="D737" s="7" t="s">
        <v>11</v>
      </c>
      <c r="E737" s="21">
        <v>30000</v>
      </c>
      <c r="F737" s="21"/>
      <c r="G737" s="21">
        <v>912</v>
      </c>
      <c r="H737" s="21">
        <v>861</v>
      </c>
      <c r="I737" s="21">
        <v>25</v>
      </c>
      <c r="J737" s="23">
        <v>28202</v>
      </c>
      <c r="K737" s="11" t="s">
        <v>1382</v>
      </c>
    </row>
    <row r="738" spans="1:11">
      <c r="A738" s="4" t="s">
        <v>947</v>
      </c>
      <c r="B738" s="8" t="s">
        <v>132</v>
      </c>
      <c r="C738" s="7" t="s">
        <v>859</v>
      </c>
      <c r="D738" s="7" t="s">
        <v>1741</v>
      </c>
      <c r="E738" s="21">
        <v>30000</v>
      </c>
      <c r="F738" s="21"/>
      <c r="G738" s="21">
        <v>912</v>
      </c>
      <c r="H738" s="21">
        <v>861</v>
      </c>
      <c r="I738" s="21">
        <v>25</v>
      </c>
      <c r="J738" s="23">
        <v>28202</v>
      </c>
      <c r="K738" s="11" t="s">
        <v>1382</v>
      </c>
    </row>
    <row r="739" spans="1:11">
      <c r="A739" s="4" t="s">
        <v>2764</v>
      </c>
      <c r="B739" s="8" t="s">
        <v>360</v>
      </c>
      <c r="C739" s="7" t="s">
        <v>859</v>
      </c>
      <c r="D739" s="7" t="s">
        <v>11</v>
      </c>
      <c r="E739" s="21">
        <v>30000</v>
      </c>
      <c r="F739" s="21"/>
      <c r="G739" s="21">
        <v>912</v>
      </c>
      <c r="H739" s="21">
        <v>861</v>
      </c>
      <c r="I739" s="21">
        <v>25</v>
      </c>
      <c r="J739" s="23">
        <v>28202</v>
      </c>
      <c r="K739" s="11" t="s">
        <v>1382</v>
      </c>
    </row>
    <row r="740" spans="1:11">
      <c r="A740" s="4" t="s">
        <v>558</v>
      </c>
      <c r="B740" s="8" t="s">
        <v>59</v>
      </c>
      <c r="C740" s="7" t="s">
        <v>552</v>
      </c>
      <c r="D740" s="7" t="s">
        <v>11</v>
      </c>
      <c r="E740" s="21">
        <v>165000</v>
      </c>
      <c r="F740" s="21">
        <v>26656.82</v>
      </c>
      <c r="G740" s="21">
        <v>4943.8</v>
      </c>
      <c r="H740" s="21">
        <v>4735.5</v>
      </c>
      <c r="I740" s="21">
        <v>3049.9000000000087</v>
      </c>
      <c r="J740" s="23">
        <v>125613.98</v>
      </c>
      <c r="K740" s="11" t="s">
        <v>1383</v>
      </c>
    </row>
    <row r="741" spans="1:11">
      <c r="A741" s="4" t="s">
        <v>465</v>
      </c>
      <c r="B741" s="8" t="s">
        <v>466</v>
      </c>
      <c r="C741" s="7" t="s">
        <v>552</v>
      </c>
      <c r="D741" s="7" t="s">
        <v>39</v>
      </c>
      <c r="E741" s="21">
        <v>45000</v>
      </c>
      <c r="F741" s="21">
        <v>921.46</v>
      </c>
      <c r="G741" s="21">
        <v>1368</v>
      </c>
      <c r="H741" s="21">
        <v>1291.5</v>
      </c>
      <c r="I741" s="21">
        <v>1537.4500000000044</v>
      </c>
      <c r="J741" s="23">
        <v>39881.589999999997</v>
      </c>
      <c r="K741" s="11" t="s">
        <v>1382</v>
      </c>
    </row>
    <row r="742" spans="1:11">
      <c r="A742" s="4" t="s">
        <v>449</v>
      </c>
      <c r="B742" s="8" t="s">
        <v>450</v>
      </c>
      <c r="C742" s="7" t="s">
        <v>552</v>
      </c>
      <c r="D742" s="7" t="s">
        <v>39</v>
      </c>
      <c r="E742" s="21">
        <v>40000</v>
      </c>
      <c r="F742" s="21">
        <v>442.65</v>
      </c>
      <c r="G742" s="21">
        <v>1216</v>
      </c>
      <c r="H742" s="21">
        <v>1148</v>
      </c>
      <c r="I742" s="21">
        <v>725</v>
      </c>
      <c r="J742" s="23">
        <v>36468.35</v>
      </c>
      <c r="K742" s="11" t="s">
        <v>1383</v>
      </c>
    </row>
    <row r="743" spans="1:11">
      <c r="A743" s="4" t="s">
        <v>965</v>
      </c>
      <c r="B743" s="8" t="s">
        <v>360</v>
      </c>
      <c r="C743" s="7" t="s">
        <v>552</v>
      </c>
      <c r="D743" s="7" t="s">
        <v>11</v>
      </c>
      <c r="E743" s="21">
        <v>31500</v>
      </c>
      <c r="F743" s="21"/>
      <c r="G743" s="21">
        <v>957.6</v>
      </c>
      <c r="H743" s="21">
        <v>904.05</v>
      </c>
      <c r="I743" s="21">
        <v>25.000000000003638</v>
      </c>
      <c r="J743" s="23">
        <v>29613.35</v>
      </c>
      <c r="K743" s="11" t="s">
        <v>1383</v>
      </c>
    </row>
    <row r="744" spans="1:11">
      <c r="A744" s="4" t="s">
        <v>966</v>
      </c>
      <c r="B744" s="8" t="s">
        <v>973</v>
      </c>
      <c r="C744" s="7" t="s">
        <v>552</v>
      </c>
      <c r="D744" s="7" t="s">
        <v>11</v>
      </c>
      <c r="E744" s="21">
        <v>25000</v>
      </c>
      <c r="F744" s="21"/>
      <c r="G744" s="21">
        <v>760</v>
      </c>
      <c r="H744" s="21">
        <v>717.5</v>
      </c>
      <c r="I744" s="21">
        <v>25</v>
      </c>
      <c r="J744" s="23">
        <v>23497.5</v>
      </c>
      <c r="K744" s="11" t="s">
        <v>1382</v>
      </c>
    </row>
    <row r="745" spans="1:11">
      <c r="A745" s="4" t="s">
        <v>556</v>
      </c>
      <c r="B745" s="8" t="s">
        <v>557</v>
      </c>
      <c r="C745" s="7" t="s">
        <v>552</v>
      </c>
      <c r="D745" s="7" t="s">
        <v>11</v>
      </c>
      <c r="E745" s="21">
        <v>19000.55</v>
      </c>
      <c r="F745" s="21"/>
      <c r="G745" s="21">
        <v>577.62</v>
      </c>
      <c r="H745" s="21">
        <v>545.32000000000005</v>
      </c>
      <c r="I745" s="21">
        <v>25</v>
      </c>
      <c r="J745" s="23">
        <v>17852.61</v>
      </c>
      <c r="K745" s="11" t="s">
        <v>1382</v>
      </c>
    </row>
    <row r="746" spans="1:11">
      <c r="A746" s="4" t="s">
        <v>566</v>
      </c>
      <c r="B746" s="8" t="s">
        <v>10</v>
      </c>
      <c r="C746" s="7" t="s">
        <v>552</v>
      </c>
      <c r="D746" s="7" t="s">
        <v>1741</v>
      </c>
      <c r="E746" s="21">
        <v>16992.62</v>
      </c>
      <c r="F746" s="21"/>
      <c r="G746" s="21">
        <v>516.58000000000004</v>
      </c>
      <c r="H746" s="21">
        <v>487.69</v>
      </c>
      <c r="I746" s="21">
        <v>324.99999999999636</v>
      </c>
      <c r="J746" s="23">
        <v>15663.35</v>
      </c>
      <c r="K746" s="11" t="s">
        <v>1383</v>
      </c>
    </row>
    <row r="747" spans="1:11">
      <c r="A747" s="4" t="s">
        <v>567</v>
      </c>
      <c r="B747" s="8" t="s">
        <v>192</v>
      </c>
      <c r="C747" s="7" t="s">
        <v>552</v>
      </c>
      <c r="D747" s="7" t="s">
        <v>11</v>
      </c>
      <c r="E747" s="21">
        <v>15400</v>
      </c>
      <c r="F747" s="21"/>
      <c r="G747" s="21">
        <v>468.16</v>
      </c>
      <c r="H747" s="21">
        <v>441.98</v>
      </c>
      <c r="I747" s="21">
        <v>25</v>
      </c>
      <c r="J747" s="23">
        <v>14464.86</v>
      </c>
      <c r="K747" s="11" t="s">
        <v>1382</v>
      </c>
    </row>
    <row r="748" spans="1:11">
      <c r="A748" s="4" t="s">
        <v>2761</v>
      </c>
      <c r="B748" s="8" t="s">
        <v>369</v>
      </c>
      <c r="C748" s="7" t="s">
        <v>552</v>
      </c>
      <c r="D748" s="7" t="s">
        <v>11</v>
      </c>
      <c r="E748" s="21">
        <v>11000</v>
      </c>
      <c r="F748" s="21"/>
      <c r="G748" s="21">
        <v>334.4</v>
      </c>
      <c r="H748" s="21">
        <v>315.7</v>
      </c>
      <c r="I748" s="21">
        <v>75</v>
      </c>
      <c r="J748" s="23">
        <v>10274.9</v>
      </c>
      <c r="K748" s="11" t="s">
        <v>1383</v>
      </c>
    </row>
    <row r="749" spans="1:11">
      <c r="A749" s="4" t="s">
        <v>560</v>
      </c>
      <c r="B749" s="8" t="s">
        <v>8</v>
      </c>
      <c r="C749" s="7" t="s">
        <v>552</v>
      </c>
      <c r="D749" s="7" t="s">
        <v>1741</v>
      </c>
      <c r="E749" s="21">
        <v>11000</v>
      </c>
      <c r="F749" s="21"/>
      <c r="G749" s="21">
        <v>334.4</v>
      </c>
      <c r="H749" s="21">
        <v>315.7</v>
      </c>
      <c r="I749" s="21">
        <v>25</v>
      </c>
      <c r="J749" s="23">
        <v>10324.9</v>
      </c>
      <c r="K749" s="11" t="s">
        <v>1383</v>
      </c>
    </row>
    <row r="750" spans="1:11">
      <c r="A750" s="4" t="s">
        <v>559</v>
      </c>
      <c r="B750" s="5" t="s">
        <v>8</v>
      </c>
      <c r="C750" s="5" t="s">
        <v>552</v>
      </c>
      <c r="D750" s="7" t="s">
        <v>1741</v>
      </c>
      <c r="E750" s="21">
        <v>10000</v>
      </c>
      <c r="F750" s="21"/>
      <c r="G750" s="21">
        <v>304</v>
      </c>
      <c r="H750" s="21">
        <v>287</v>
      </c>
      <c r="I750" s="21">
        <v>375</v>
      </c>
      <c r="J750" s="23">
        <v>9034</v>
      </c>
      <c r="K750" s="11" t="s">
        <v>1383</v>
      </c>
    </row>
    <row r="751" spans="1:11">
      <c r="A751" s="4" t="s">
        <v>941</v>
      </c>
      <c r="B751" s="5" t="s">
        <v>192</v>
      </c>
      <c r="C751" s="5" t="s">
        <v>942</v>
      </c>
      <c r="D751" s="7" t="s">
        <v>11</v>
      </c>
      <c r="E751" s="6">
        <v>35000</v>
      </c>
      <c r="F751" s="6"/>
      <c r="G751" s="6">
        <v>1064</v>
      </c>
      <c r="H751" s="6">
        <v>1004.5</v>
      </c>
      <c r="I751" s="6">
        <v>25</v>
      </c>
      <c r="J751" s="23">
        <v>32906.5</v>
      </c>
      <c r="K751" s="11" t="s">
        <v>1382</v>
      </c>
    </row>
    <row r="752" spans="1:11">
      <c r="A752" s="4" t="s">
        <v>945</v>
      </c>
      <c r="B752" s="5" t="s">
        <v>192</v>
      </c>
      <c r="C752" s="5" t="s">
        <v>942</v>
      </c>
      <c r="D752" s="7" t="s">
        <v>11</v>
      </c>
      <c r="E752" s="21">
        <v>35000</v>
      </c>
      <c r="F752" s="21"/>
      <c r="G752" s="21">
        <v>1064</v>
      </c>
      <c r="H752" s="21">
        <v>1004.5</v>
      </c>
      <c r="I752" s="21">
        <v>25</v>
      </c>
      <c r="J752" s="23">
        <v>32906.5</v>
      </c>
      <c r="K752" s="11" t="s">
        <v>1382</v>
      </c>
    </row>
    <row r="753" spans="1:11">
      <c r="A753" s="4" t="s">
        <v>948</v>
      </c>
      <c r="B753" s="5" t="s">
        <v>192</v>
      </c>
      <c r="C753" s="5" t="s">
        <v>942</v>
      </c>
      <c r="D753" s="7" t="s">
        <v>11</v>
      </c>
      <c r="E753" s="6">
        <v>35000</v>
      </c>
      <c r="F753" s="6"/>
      <c r="G753" s="6">
        <v>1064</v>
      </c>
      <c r="H753" s="6">
        <v>1004.5</v>
      </c>
      <c r="I753" s="6">
        <v>25</v>
      </c>
      <c r="J753" s="23">
        <v>32906.5</v>
      </c>
      <c r="K753" s="11" t="s">
        <v>1382</v>
      </c>
    </row>
    <row r="754" spans="1:11">
      <c r="A754" s="4" t="s">
        <v>949</v>
      </c>
      <c r="B754" s="5" t="s">
        <v>192</v>
      </c>
      <c r="C754" s="5" t="s">
        <v>942</v>
      </c>
      <c r="D754" s="7" t="s">
        <v>11</v>
      </c>
      <c r="E754" s="21">
        <v>35000</v>
      </c>
      <c r="F754" s="21"/>
      <c r="G754" s="21">
        <v>1064</v>
      </c>
      <c r="H754" s="21">
        <v>1004.5</v>
      </c>
      <c r="I754" s="21">
        <v>25</v>
      </c>
      <c r="J754" s="23">
        <v>32906.5</v>
      </c>
      <c r="K754" s="11" t="s">
        <v>1382</v>
      </c>
    </row>
    <row r="755" spans="1:11">
      <c r="A755" s="4" t="s">
        <v>950</v>
      </c>
      <c r="B755" s="5" t="s">
        <v>192</v>
      </c>
      <c r="C755" s="5" t="s">
        <v>942</v>
      </c>
      <c r="D755" s="7" t="s">
        <v>11</v>
      </c>
      <c r="E755" s="6">
        <v>35000</v>
      </c>
      <c r="F755" s="6"/>
      <c r="G755" s="6">
        <v>1064</v>
      </c>
      <c r="H755" s="6">
        <v>1004.5</v>
      </c>
      <c r="I755" s="6">
        <v>19382.61</v>
      </c>
      <c r="J755" s="23">
        <v>13548.89</v>
      </c>
      <c r="K755" s="11" t="s">
        <v>1382</v>
      </c>
    </row>
    <row r="756" spans="1:11">
      <c r="A756" s="4" t="s">
        <v>2765</v>
      </c>
      <c r="B756" s="5" t="s">
        <v>192</v>
      </c>
      <c r="C756" s="5" t="s">
        <v>942</v>
      </c>
      <c r="D756" s="7" t="s">
        <v>11</v>
      </c>
      <c r="E756" s="21">
        <v>35000</v>
      </c>
      <c r="F756" s="21"/>
      <c r="G756" s="21">
        <v>1064</v>
      </c>
      <c r="H756" s="21">
        <v>1004.5</v>
      </c>
      <c r="I756" s="21">
        <v>25</v>
      </c>
      <c r="J756" s="23">
        <v>32906.5</v>
      </c>
      <c r="K756" s="11" t="s">
        <v>1382</v>
      </c>
    </row>
    <row r="757" spans="1:11">
      <c r="A757" s="4" t="s">
        <v>953</v>
      </c>
      <c r="B757" s="5" t="s">
        <v>192</v>
      </c>
      <c r="C757" s="5" t="s">
        <v>942</v>
      </c>
      <c r="D757" s="7" t="s">
        <v>11</v>
      </c>
      <c r="E757" s="6">
        <v>35000</v>
      </c>
      <c r="F757" s="6"/>
      <c r="G757" s="6">
        <v>1064</v>
      </c>
      <c r="H757" s="6">
        <v>1004.5</v>
      </c>
      <c r="I757" s="6">
        <v>25</v>
      </c>
      <c r="J757" s="23">
        <v>32906.5</v>
      </c>
      <c r="K757" s="11" t="s">
        <v>1382</v>
      </c>
    </row>
    <row r="758" spans="1:11">
      <c r="A758" s="2" t="s">
        <v>1051</v>
      </c>
      <c r="B758" s="1">
        <f>SUBTOTAL(103,TJULIO4662[CARGO])</f>
        <v>750</v>
      </c>
      <c r="C758" s="2"/>
      <c r="D758" s="2"/>
      <c r="E758" s="3">
        <f>SUBTOTAL(109,TJULIO4662[INGRESO BRUTO])</f>
        <v>28861911.100000001</v>
      </c>
      <c r="F758" s="3">
        <f>SUBTOTAL(109,TJULIO4662[ISR])</f>
        <v>1857350.13</v>
      </c>
      <c r="G758" s="3">
        <f>SUBTOTAL(109,TJULIO4662[SFS])</f>
        <v>857638.30999999982</v>
      </c>
      <c r="H758" s="3">
        <f>SUBTOTAL(109,TJULIO4662[AFP])</f>
        <v>828336.97000000102</v>
      </c>
      <c r="I758" s="3">
        <f>SUBTOTAL(109,TJULIO4662[OTROS DESC])</f>
        <v>3211959.9199999971</v>
      </c>
      <c r="J758" s="3">
        <f>SUBTOTAL(109,TJULIO4662[INGRESO NETO])</f>
        <v>22106625.770000026</v>
      </c>
      <c r="K758" s="16"/>
    </row>
    <row r="759" spans="1:11">
      <c r="A759" s="2"/>
      <c r="B759" s="1"/>
      <c r="C759" s="2"/>
      <c r="D759" s="2"/>
      <c r="E759" s="83"/>
      <c r="F759" s="3"/>
      <c r="G759" s="3"/>
      <c r="H759" s="3"/>
      <c r="I759" s="3"/>
      <c r="J759" s="3"/>
      <c r="K759" s="16"/>
    </row>
    <row r="760" spans="1:11">
      <c r="A760" s="2"/>
      <c r="B760" s="1"/>
      <c r="C760" s="2"/>
      <c r="D760" s="2"/>
      <c r="E760" s="83"/>
      <c r="F760" s="3"/>
      <c r="G760" s="3"/>
      <c r="H760" s="3"/>
      <c r="I760" s="3"/>
      <c r="J760" s="3"/>
      <c r="K760" s="16"/>
    </row>
    <row r="761" spans="1:11">
      <c r="A761" s="2"/>
      <c r="B761" s="1"/>
      <c r="C761" s="2"/>
      <c r="D761" s="2"/>
      <c r="E761" s="83"/>
      <c r="F761" s="3"/>
      <c r="G761" s="3"/>
      <c r="H761" s="3"/>
      <c r="I761" s="3"/>
      <c r="J761" s="3"/>
      <c r="K761" s="16"/>
    </row>
    <row r="762" spans="1:11">
      <c r="A762" s="2"/>
      <c r="B762" s="1"/>
      <c r="C762" s="2"/>
      <c r="D762" s="2"/>
      <c r="E762" s="83"/>
      <c r="F762" s="3"/>
      <c r="G762" s="3"/>
      <c r="H762" s="3"/>
      <c r="I762" s="3"/>
      <c r="J762" s="3"/>
      <c r="K762" s="16"/>
    </row>
    <row r="763" spans="1:11">
      <c r="A763" s="2"/>
      <c r="B763" s="1"/>
      <c r="C763" s="2"/>
      <c r="D763" s="2"/>
      <c r="E763" s="83"/>
      <c r="F763" s="3"/>
      <c r="G763" s="3"/>
      <c r="H763" s="3"/>
      <c r="I763" s="3"/>
      <c r="J763" s="3"/>
      <c r="K763" s="16"/>
    </row>
    <row r="764" spans="1:11">
      <c r="A764" s="65" t="s">
        <v>3381</v>
      </c>
    </row>
    <row r="765" spans="1:11">
      <c r="A765" s="29" t="s">
        <v>3343</v>
      </c>
      <c r="F765" s="71"/>
    </row>
  </sheetData>
  <phoneticPr fontId="11" type="noConversion"/>
  <printOptions horizontalCentered="1"/>
  <pageMargins left="0.23622047244094491" right="0.23622047244094491" top="0.19685039370078741" bottom="0.74803149606299213" header="0.31496062992125984" footer="0.31496062992125984"/>
  <pageSetup paperSize="5" scale="78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cruce depto</vt:lpstr>
      <vt:lpstr>CARRERA</vt:lpstr>
      <vt:lpstr>MODELO</vt:lpstr>
      <vt:lpstr>MES</vt:lpstr>
      <vt:lpstr>config</vt:lpstr>
      <vt:lpstr>FIJOS</vt:lpstr>
      <vt:lpstr>FIJOS!Print_Area</vt:lpstr>
      <vt:lpstr>FIJOS!Print_Titles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2023-03-13T18:26:06Z</cp:lastPrinted>
  <dcterms:created xsi:type="dcterms:W3CDTF">2020-10-09T15:18:56Z</dcterms:created>
  <dcterms:modified xsi:type="dcterms:W3CDTF">2023-03-13T19:32:05Z</dcterms:modified>
</cp:coreProperties>
</file>